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j 2" sheetId="4" r:id="rId1"/>
    <sheet name="Ej 1" sheetId="3" r:id="rId2"/>
  </sheets>
  <calcPr calcId="125725"/>
</workbook>
</file>

<file path=xl/calcChain.xml><?xml version="1.0" encoding="utf-8"?>
<calcChain xmlns="http://schemas.openxmlformats.org/spreadsheetml/2006/main">
  <c r="C13" i="4"/>
  <c r="C3"/>
  <c r="C34" i="3"/>
  <c r="B40"/>
  <c r="B39"/>
  <c r="B41" s="1"/>
  <c r="A39"/>
  <c r="A40" s="1"/>
  <c r="A41" s="1"/>
  <c r="C1"/>
  <c r="C3"/>
  <c r="E2" s="1"/>
  <c r="E19" s="1"/>
  <c r="H32"/>
  <c r="B38"/>
  <c r="A38"/>
  <c r="H28"/>
  <c r="H29" s="1"/>
  <c r="H30" s="1"/>
  <c r="H27"/>
  <c r="C4" i="4"/>
  <c r="C5"/>
  <c r="C5" i="3" l="1"/>
  <c r="E1" s="1"/>
  <c r="C7" i="4"/>
  <c r="C12"/>
  <c r="B17" i="3" l="1"/>
  <c r="D17" s="1"/>
  <c r="G26" s="1"/>
  <c r="A13"/>
  <c r="C11" i="4"/>
  <c r="G21" i="3" l="1"/>
  <c r="G22" s="1"/>
  <c r="G24" s="1"/>
  <c r="G25" s="1"/>
  <c r="F15"/>
  <c r="G20" s="1"/>
  <c r="H33"/>
  <c r="A42"/>
  <c r="B42" s="1"/>
  <c r="B43" s="1"/>
  <c r="B44" s="1"/>
  <c r="A43" l="1"/>
  <c r="A44" s="1"/>
  <c r="C15" i="4" l="1"/>
  <c r="C14" l="1"/>
  <c r="E14" s="1"/>
  <c r="E13"/>
  <c r="C17"/>
  <c r="C16"/>
  <c r="C22" l="1"/>
  <c r="C23"/>
  <c r="G10" s="1"/>
  <c r="C24" l="1"/>
  <c r="C20"/>
  <c r="C21"/>
  <c r="C26" l="1"/>
  <c r="C27" s="1"/>
</calcChain>
</file>

<file path=xl/sharedStrings.xml><?xml version="1.0" encoding="utf-8"?>
<sst xmlns="http://schemas.openxmlformats.org/spreadsheetml/2006/main" count="108" uniqueCount="78">
  <si>
    <t>N</t>
  </si>
  <si>
    <t>Mpa</t>
  </si>
  <si>
    <t>Problema 3</t>
  </si>
  <si>
    <t>m</t>
  </si>
  <si>
    <t>a)</t>
  </si>
  <si>
    <t>b)</t>
  </si>
  <si>
    <t>Pa</t>
  </si>
  <si>
    <t>R=</t>
  </si>
  <si>
    <t>Nm</t>
  </si>
  <si>
    <t>w=</t>
  </si>
  <si>
    <t>rad/s</t>
  </si>
  <si>
    <t>N(RPM)</t>
  </si>
  <si>
    <t>Fb=</t>
  </si>
  <si>
    <t>Db=</t>
  </si>
  <si>
    <t>Fd=</t>
  </si>
  <si>
    <t>Dd=</t>
  </si>
  <si>
    <t>Sy=</t>
  </si>
  <si>
    <t>Deje</t>
  </si>
  <si>
    <t>Mb</t>
  </si>
  <si>
    <t>Md</t>
  </si>
  <si>
    <t>j=</t>
  </si>
  <si>
    <t>rad=</t>
  </si>
  <si>
    <t>grados</t>
  </si>
  <si>
    <t>g=</t>
  </si>
  <si>
    <t>Jp=</t>
  </si>
  <si>
    <r>
      <t>t</t>
    </r>
    <r>
      <rPr>
        <sz val="8"/>
        <color theme="1"/>
        <rFont val="Cambria"/>
        <family val="1"/>
        <scheme val="major"/>
      </rPr>
      <t>max</t>
    </r>
    <r>
      <rPr>
        <sz val="11"/>
        <color theme="1"/>
        <rFont val="Cambria"/>
        <family val="1"/>
        <scheme val="major"/>
      </rPr>
      <t>=</t>
    </r>
  </si>
  <si>
    <r>
      <t>s</t>
    </r>
    <r>
      <rPr>
        <sz val="8"/>
        <color theme="1"/>
        <rFont val="Cambria"/>
        <family val="1"/>
        <scheme val="major"/>
      </rPr>
      <t>max</t>
    </r>
    <r>
      <rPr>
        <sz val="11"/>
        <color theme="1"/>
        <rFont val="Cambria"/>
        <family val="1"/>
        <scheme val="major"/>
      </rPr>
      <t>=</t>
    </r>
  </si>
  <si>
    <t>m4</t>
  </si>
  <si>
    <t>G(Pa)=</t>
  </si>
  <si>
    <t>(Por Tresca con FS=</t>
  </si>
  <si>
    <t>(Por fórmula de torsión)</t>
  </si>
  <si>
    <t>(Por fórmula de flexión)</t>
  </si>
  <si>
    <r>
      <t>s</t>
    </r>
    <r>
      <rPr>
        <sz val="8"/>
        <color theme="1"/>
        <rFont val="Cambria"/>
        <family val="1"/>
        <scheme val="major"/>
      </rPr>
      <t>1</t>
    </r>
    <r>
      <rPr>
        <sz val="11"/>
        <color theme="1"/>
        <rFont val="Cambria"/>
        <family val="1"/>
        <scheme val="major"/>
      </rPr>
      <t>=</t>
    </r>
  </si>
  <si>
    <r>
      <t>s</t>
    </r>
    <r>
      <rPr>
        <sz val="8"/>
        <color theme="1"/>
        <rFont val="Cambria"/>
        <family val="1"/>
        <scheme val="major"/>
      </rPr>
      <t>2</t>
    </r>
    <r>
      <rPr>
        <sz val="11"/>
        <color theme="1"/>
        <rFont val="Cambria"/>
        <family val="1"/>
        <scheme val="major"/>
      </rPr>
      <t>=</t>
    </r>
  </si>
  <si>
    <r>
      <t>s</t>
    </r>
    <r>
      <rPr>
        <sz val="8"/>
        <color theme="1"/>
        <rFont val="Cambria"/>
        <family val="1"/>
        <scheme val="major"/>
      </rPr>
      <t>med</t>
    </r>
    <r>
      <rPr>
        <sz val="11"/>
        <color theme="1"/>
        <rFont val="Cambria"/>
        <family val="1"/>
        <scheme val="major"/>
      </rPr>
      <t>=</t>
    </r>
  </si>
  <si>
    <t>Circulo de Mohr</t>
  </si>
  <si>
    <r>
      <t>t</t>
    </r>
    <r>
      <rPr>
        <sz val="8"/>
        <color theme="1"/>
        <rFont val="Cambria"/>
        <family val="1"/>
        <scheme val="major"/>
      </rPr>
      <t>max</t>
    </r>
    <r>
      <rPr>
        <sz val="11"/>
        <color theme="1"/>
        <rFont val="Cambria"/>
        <family val="1"/>
        <scheme val="major"/>
      </rPr>
      <t>=R</t>
    </r>
  </si>
  <si>
    <t>Corte Linea de carga con elipse (VM)</t>
  </si>
  <si>
    <t>FS(V.Mises)=</t>
  </si>
  <si>
    <t>T=Fd.Dd=</t>
  </si>
  <si>
    <t>Ra</t>
  </si>
  <si>
    <t>c1</t>
  </si>
  <si>
    <t>c2</t>
  </si>
  <si>
    <t>c3</t>
  </si>
  <si>
    <t>Rb</t>
  </si>
  <si>
    <t>V</t>
  </si>
  <si>
    <t>q</t>
  </si>
  <si>
    <t>x corte</t>
  </si>
  <si>
    <t>M</t>
  </si>
  <si>
    <t>M1</t>
  </si>
  <si>
    <t>M2</t>
  </si>
  <si>
    <t>M3</t>
  </si>
  <si>
    <t>sigma</t>
  </si>
  <si>
    <t>Lambda</t>
  </si>
  <si>
    <t>Lambda criti</t>
  </si>
  <si>
    <t>Sigma crit</t>
  </si>
  <si>
    <t>(Mpa)</t>
  </si>
  <si>
    <t>ro</t>
  </si>
  <si>
    <t>Carga</t>
  </si>
  <si>
    <t>Sigma</t>
  </si>
  <si>
    <t>FS</t>
  </si>
  <si>
    <t>KN</t>
  </si>
  <si>
    <t>Caso a</t>
  </si>
  <si>
    <t>Caso b</t>
  </si>
  <si>
    <t>Barra circ</t>
  </si>
  <si>
    <t>Barra rect</t>
  </si>
  <si>
    <t>m1</t>
  </si>
  <si>
    <t>Total F</t>
  </si>
  <si>
    <t>Total M</t>
  </si>
  <si>
    <t>M4</t>
  </si>
  <si>
    <t>M5</t>
  </si>
  <si>
    <t>Compruebo caida de  momento en último tramo</t>
  </si>
  <si>
    <t>OK</t>
  </si>
  <si>
    <t>Falla por pandeo</t>
  </si>
  <si>
    <t>Es indeferente cual se elija desde el punto de vista de la seguridad</t>
  </si>
  <si>
    <t>67 Mpa</t>
  </si>
  <si>
    <t>Potencia</t>
  </si>
  <si>
    <t>kW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</si>
</sst>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5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sz val="11"/>
      <color theme="1"/>
      <name val="Symbol"/>
      <family val="1"/>
      <charset val="2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11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165" fontId="0" fillId="0" borderId="0" xfId="0" applyNumberFormat="1"/>
    <xf numFmtId="2" fontId="0" fillId="0" borderId="0" xfId="0" applyNumberFormat="1"/>
    <xf numFmtId="0" fontId="0" fillId="2" borderId="0" xfId="0" applyFill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10</xdr:row>
      <xdr:rowOff>10319</xdr:rowOff>
    </xdr:from>
    <xdr:to>
      <xdr:col>1</xdr:col>
      <xdr:colOff>19844</xdr:colOff>
      <xdr:row>11</xdr:row>
      <xdr:rowOff>181769</xdr:rowOff>
    </xdr:to>
    <xdr:cxnSp macro="">
      <xdr:nvCxnSpPr>
        <xdr:cNvPr id="5" name="4 Conector recto de flecha"/>
        <xdr:cNvCxnSpPr/>
      </xdr:nvCxnSpPr>
      <xdr:spPr>
        <a:xfrm rot="5400000" flipH="1" flipV="1">
          <a:off x="600075" y="1638300"/>
          <a:ext cx="361950" cy="158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1588</xdr:colOff>
      <xdr:row>11</xdr:row>
      <xdr:rowOff>171450</xdr:rowOff>
    </xdr:to>
    <xdr:cxnSp macro="">
      <xdr:nvCxnSpPr>
        <xdr:cNvPr id="6" name="5 Conector recto de flecha"/>
        <xdr:cNvCxnSpPr/>
      </xdr:nvCxnSpPr>
      <xdr:spPr>
        <a:xfrm rot="5400000" flipH="1" flipV="1">
          <a:off x="2753519" y="1627981"/>
          <a:ext cx="361950" cy="158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123032</xdr:colOff>
      <xdr:row>7</xdr:row>
      <xdr:rowOff>124618</xdr:rowOff>
    </xdr:from>
    <xdr:to>
      <xdr:col>3</xdr:col>
      <xdr:colOff>124620</xdr:colOff>
      <xdr:row>9</xdr:row>
      <xdr:rowOff>793</xdr:rowOff>
    </xdr:to>
    <xdr:cxnSp macro="">
      <xdr:nvCxnSpPr>
        <xdr:cNvPr id="25" name="24 Conector recto de flecha"/>
        <xdr:cNvCxnSpPr/>
      </xdr:nvCxnSpPr>
      <xdr:spPr>
        <a:xfrm rot="5400000">
          <a:off x="2166938" y="1204912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275432</xdr:colOff>
      <xdr:row>7</xdr:row>
      <xdr:rowOff>134144</xdr:rowOff>
    </xdr:from>
    <xdr:to>
      <xdr:col>3</xdr:col>
      <xdr:colOff>277020</xdr:colOff>
      <xdr:row>9</xdr:row>
      <xdr:rowOff>10319</xdr:rowOff>
    </xdr:to>
    <xdr:cxnSp macro="">
      <xdr:nvCxnSpPr>
        <xdr:cNvPr id="26" name="25 Conector recto de flecha"/>
        <xdr:cNvCxnSpPr/>
      </xdr:nvCxnSpPr>
      <xdr:spPr>
        <a:xfrm rot="5400000">
          <a:off x="2319338" y="1214438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427832</xdr:colOff>
      <xdr:row>7</xdr:row>
      <xdr:rowOff>134145</xdr:rowOff>
    </xdr:from>
    <xdr:to>
      <xdr:col>3</xdr:col>
      <xdr:colOff>429420</xdr:colOff>
      <xdr:row>9</xdr:row>
      <xdr:rowOff>10320</xdr:rowOff>
    </xdr:to>
    <xdr:cxnSp macro="">
      <xdr:nvCxnSpPr>
        <xdr:cNvPr id="27" name="26 Conector recto de flecha"/>
        <xdr:cNvCxnSpPr/>
      </xdr:nvCxnSpPr>
      <xdr:spPr>
        <a:xfrm rot="5400000">
          <a:off x="2471738" y="1214439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570707</xdr:colOff>
      <xdr:row>7</xdr:row>
      <xdr:rowOff>134146</xdr:rowOff>
    </xdr:from>
    <xdr:to>
      <xdr:col>3</xdr:col>
      <xdr:colOff>572295</xdr:colOff>
      <xdr:row>9</xdr:row>
      <xdr:rowOff>10321</xdr:rowOff>
    </xdr:to>
    <xdr:cxnSp macro="">
      <xdr:nvCxnSpPr>
        <xdr:cNvPr id="28" name="27 Conector recto de flecha"/>
        <xdr:cNvCxnSpPr/>
      </xdr:nvCxnSpPr>
      <xdr:spPr>
        <a:xfrm rot="5400000">
          <a:off x="2614613" y="1214440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713582</xdr:colOff>
      <xdr:row>7</xdr:row>
      <xdr:rowOff>134147</xdr:rowOff>
    </xdr:from>
    <xdr:to>
      <xdr:col>3</xdr:col>
      <xdr:colOff>715170</xdr:colOff>
      <xdr:row>9</xdr:row>
      <xdr:rowOff>10322</xdr:rowOff>
    </xdr:to>
    <xdr:cxnSp macro="">
      <xdr:nvCxnSpPr>
        <xdr:cNvPr id="29" name="28 Conector recto de flecha"/>
        <xdr:cNvCxnSpPr/>
      </xdr:nvCxnSpPr>
      <xdr:spPr>
        <a:xfrm rot="5400000">
          <a:off x="2757488" y="1214441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742950</xdr:colOff>
      <xdr:row>16</xdr:row>
      <xdr:rowOff>76200</xdr:rowOff>
    </xdr:to>
    <xdr:cxnSp macro="">
      <xdr:nvCxnSpPr>
        <xdr:cNvPr id="31" name="30 Conector recto"/>
        <xdr:cNvCxnSpPr/>
      </xdr:nvCxnSpPr>
      <xdr:spPr>
        <a:xfrm>
          <a:off x="762000" y="2409825"/>
          <a:ext cx="742950" cy="552450"/>
        </a:xfrm>
        <a:prstGeom prst="line">
          <a:avLst/>
        </a:prstGeom>
        <a:ln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16</xdr:row>
      <xdr:rowOff>95250</xdr:rowOff>
    </xdr:from>
    <xdr:to>
      <xdr:col>2</xdr:col>
      <xdr:colOff>609600</xdr:colOff>
      <xdr:row>16</xdr:row>
      <xdr:rowOff>95251</xdr:rowOff>
    </xdr:to>
    <xdr:cxnSp macro="">
      <xdr:nvCxnSpPr>
        <xdr:cNvPr id="33" name="32 Conector recto"/>
        <xdr:cNvCxnSpPr/>
      </xdr:nvCxnSpPr>
      <xdr:spPr>
        <a:xfrm flipV="1">
          <a:off x="1504950" y="2981325"/>
          <a:ext cx="628650" cy="1"/>
        </a:xfrm>
        <a:prstGeom prst="line">
          <a:avLst/>
        </a:prstGeom>
        <a:ln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16</xdr:row>
      <xdr:rowOff>95250</xdr:rowOff>
    </xdr:from>
    <xdr:to>
      <xdr:col>3</xdr:col>
      <xdr:colOff>752475</xdr:colOff>
      <xdr:row>18</xdr:row>
      <xdr:rowOff>19050</xdr:rowOff>
    </xdr:to>
    <xdr:cxnSp macro="">
      <xdr:nvCxnSpPr>
        <xdr:cNvPr id="36" name="35 Conector recto"/>
        <xdr:cNvCxnSpPr/>
      </xdr:nvCxnSpPr>
      <xdr:spPr>
        <a:xfrm>
          <a:off x="2133600" y="2981325"/>
          <a:ext cx="790575" cy="304800"/>
        </a:xfrm>
        <a:prstGeom prst="line">
          <a:avLst/>
        </a:prstGeom>
        <a:ln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563823</xdr:colOff>
      <xdr:row>20</xdr:row>
      <xdr:rowOff>154138</xdr:rowOff>
    </xdr:from>
    <xdr:to>
      <xdr:col>1</xdr:col>
      <xdr:colOff>619579</xdr:colOff>
      <xdr:row>21</xdr:row>
      <xdr:rowOff>24041</xdr:rowOff>
    </xdr:to>
    <xdr:sp macro="" textlink="">
      <xdr:nvSpPr>
        <xdr:cNvPr id="49" name="48 Conector"/>
        <xdr:cNvSpPr/>
      </xdr:nvSpPr>
      <xdr:spPr>
        <a:xfrm>
          <a:off x="1325823" y="3806768"/>
          <a:ext cx="55756" cy="604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2</xdr:col>
      <xdr:colOff>299588</xdr:colOff>
      <xdr:row>20</xdr:row>
      <xdr:rowOff>15959</xdr:rowOff>
    </xdr:from>
    <xdr:to>
      <xdr:col>2</xdr:col>
      <xdr:colOff>355546</xdr:colOff>
      <xdr:row>20</xdr:row>
      <xdr:rowOff>76362</xdr:rowOff>
    </xdr:to>
    <xdr:sp macro="" textlink="">
      <xdr:nvSpPr>
        <xdr:cNvPr id="51" name="50 Conector"/>
        <xdr:cNvSpPr/>
      </xdr:nvSpPr>
      <xdr:spPr>
        <a:xfrm>
          <a:off x="1823588" y="3668589"/>
          <a:ext cx="55958" cy="604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8732</xdr:colOff>
      <xdr:row>25</xdr:row>
      <xdr:rowOff>19843</xdr:rowOff>
    </xdr:from>
    <xdr:to>
      <xdr:col>1</xdr:col>
      <xdr:colOff>10320</xdr:colOff>
      <xdr:row>33</xdr:row>
      <xdr:rowOff>48418</xdr:rowOff>
    </xdr:to>
    <xdr:cxnSp macro="">
      <xdr:nvCxnSpPr>
        <xdr:cNvPr id="53" name="52 Conector recto"/>
        <xdr:cNvCxnSpPr/>
      </xdr:nvCxnSpPr>
      <xdr:spPr>
        <a:xfrm rot="5400000">
          <a:off x="-4762" y="4938712"/>
          <a:ext cx="15525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32</xdr:row>
      <xdr:rowOff>180975</xdr:rowOff>
    </xdr:from>
    <xdr:to>
      <xdr:col>4</xdr:col>
      <xdr:colOff>466725</xdr:colOff>
      <xdr:row>32</xdr:row>
      <xdr:rowOff>182563</xdr:rowOff>
    </xdr:to>
    <xdr:cxnSp macro="">
      <xdr:nvCxnSpPr>
        <xdr:cNvPr id="55" name="54 Conector recto"/>
        <xdr:cNvCxnSpPr/>
      </xdr:nvCxnSpPr>
      <xdr:spPr>
        <a:xfrm>
          <a:off x="714375" y="5657850"/>
          <a:ext cx="26860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25</xdr:row>
      <xdr:rowOff>76200</xdr:rowOff>
    </xdr:from>
    <xdr:to>
      <xdr:col>5</xdr:col>
      <xdr:colOff>57150</xdr:colOff>
      <xdr:row>32</xdr:row>
      <xdr:rowOff>66675</xdr:rowOff>
    </xdr:to>
    <xdr:sp macro="" textlink="">
      <xdr:nvSpPr>
        <xdr:cNvPr id="56" name="55 Forma libre"/>
        <xdr:cNvSpPr/>
      </xdr:nvSpPr>
      <xdr:spPr>
        <a:xfrm>
          <a:off x="1009650" y="4219575"/>
          <a:ext cx="2819400" cy="1323975"/>
        </a:xfrm>
        <a:custGeom>
          <a:avLst/>
          <a:gdLst>
            <a:gd name="connsiteX0" fmla="*/ 0 w 2819400"/>
            <a:gd name="connsiteY0" fmla="*/ 0 h 1323975"/>
            <a:gd name="connsiteX1" fmla="*/ 209550 w 2819400"/>
            <a:gd name="connsiteY1" fmla="*/ 609600 h 1323975"/>
            <a:gd name="connsiteX2" fmla="*/ 1057275 w 2819400"/>
            <a:gd name="connsiteY2" fmla="*/ 1190625 h 1323975"/>
            <a:gd name="connsiteX3" fmla="*/ 2819400 w 2819400"/>
            <a:gd name="connsiteY3" fmla="*/ 1323975 h 1323975"/>
            <a:gd name="connsiteX0" fmla="*/ 0 w 2819400"/>
            <a:gd name="connsiteY0" fmla="*/ 0 h 1323975"/>
            <a:gd name="connsiteX1" fmla="*/ 209550 w 2819400"/>
            <a:gd name="connsiteY1" fmla="*/ 609600 h 1323975"/>
            <a:gd name="connsiteX2" fmla="*/ 333375 w 2819400"/>
            <a:gd name="connsiteY2" fmla="*/ 733425 h 1323975"/>
            <a:gd name="connsiteX3" fmla="*/ 1057275 w 2819400"/>
            <a:gd name="connsiteY3" fmla="*/ 1190625 h 1323975"/>
            <a:gd name="connsiteX4" fmla="*/ 2819400 w 2819400"/>
            <a:gd name="connsiteY4" fmla="*/ 1323975 h 1323975"/>
            <a:gd name="connsiteX0" fmla="*/ 0 w 2819400"/>
            <a:gd name="connsiteY0" fmla="*/ 0 h 1323975"/>
            <a:gd name="connsiteX1" fmla="*/ 209550 w 2819400"/>
            <a:gd name="connsiteY1" fmla="*/ 609600 h 1323975"/>
            <a:gd name="connsiteX2" fmla="*/ 333375 w 2819400"/>
            <a:gd name="connsiteY2" fmla="*/ 73342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  <a:gd name="connsiteX0" fmla="*/ 33337 w 2852737"/>
            <a:gd name="connsiteY0" fmla="*/ 0 h 1323975"/>
            <a:gd name="connsiteX1" fmla="*/ 176212 w 2852737"/>
            <a:gd name="connsiteY1" fmla="*/ 466725 h 1323975"/>
            <a:gd name="connsiteX2" fmla="*/ 366712 w 2852737"/>
            <a:gd name="connsiteY2" fmla="*/ 733425 h 1323975"/>
            <a:gd name="connsiteX3" fmla="*/ 1204912 w 2852737"/>
            <a:gd name="connsiteY3" fmla="*/ 1152525 h 1323975"/>
            <a:gd name="connsiteX4" fmla="*/ 2852737 w 2852737"/>
            <a:gd name="connsiteY4" fmla="*/ 1323975 h 1323975"/>
            <a:gd name="connsiteX0" fmla="*/ 0 w 2819400"/>
            <a:gd name="connsiteY0" fmla="*/ 0 h 1323975"/>
            <a:gd name="connsiteX1" fmla="*/ 142875 w 2819400"/>
            <a:gd name="connsiteY1" fmla="*/ 466725 h 1323975"/>
            <a:gd name="connsiteX2" fmla="*/ 333375 w 2819400"/>
            <a:gd name="connsiteY2" fmla="*/ 73342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  <a:gd name="connsiteX0" fmla="*/ 0 w 2819400"/>
            <a:gd name="connsiteY0" fmla="*/ 0 h 1323975"/>
            <a:gd name="connsiteX1" fmla="*/ 95250 w 2819400"/>
            <a:gd name="connsiteY1" fmla="*/ 447675 h 1323975"/>
            <a:gd name="connsiteX2" fmla="*/ 333375 w 2819400"/>
            <a:gd name="connsiteY2" fmla="*/ 73342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  <a:gd name="connsiteX0" fmla="*/ 0 w 2819400"/>
            <a:gd name="connsiteY0" fmla="*/ 0 h 1323975"/>
            <a:gd name="connsiteX1" fmla="*/ 95250 w 2819400"/>
            <a:gd name="connsiteY1" fmla="*/ 447675 h 1323975"/>
            <a:gd name="connsiteX2" fmla="*/ 352425 w 2819400"/>
            <a:gd name="connsiteY2" fmla="*/ 79057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19400" h="1323975">
              <a:moveTo>
                <a:pt x="0" y="0"/>
              </a:moveTo>
              <a:cubicBezTo>
                <a:pt x="16669" y="205581"/>
                <a:pt x="14288" y="201613"/>
                <a:pt x="95250" y="447675"/>
              </a:cubicBezTo>
              <a:cubicBezTo>
                <a:pt x="131762" y="550862"/>
                <a:pt x="173038" y="673100"/>
                <a:pt x="352425" y="790575"/>
              </a:cubicBezTo>
              <a:cubicBezTo>
                <a:pt x="531813" y="908050"/>
                <a:pt x="760412" y="1063625"/>
                <a:pt x="1171575" y="1152525"/>
              </a:cubicBezTo>
              <a:cubicBezTo>
                <a:pt x="1582738" y="1241425"/>
                <a:pt x="2155825" y="1316831"/>
                <a:pt x="2819400" y="13239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5</xdr:col>
      <xdr:colOff>333375</xdr:colOff>
      <xdr:row>30</xdr:row>
      <xdr:rowOff>1588</xdr:rowOff>
    </xdr:to>
    <xdr:cxnSp macro="">
      <xdr:nvCxnSpPr>
        <xdr:cNvPr id="58" name="57 Conector recto"/>
        <xdr:cNvCxnSpPr/>
      </xdr:nvCxnSpPr>
      <xdr:spPr>
        <a:xfrm>
          <a:off x="781050" y="5095875"/>
          <a:ext cx="33242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31</xdr:row>
      <xdr:rowOff>85725</xdr:rowOff>
    </xdr:from>
    <xdr:to>
      <xdr:col>3</xdr:col>
      <xdr:colOff>361950</xdr:colOff>
      <xdr:row>31</xdr:row>
      <xdr:rowOff>87313</xdr:rowOff>
    </xdr:to>
    <xdr:cxnSp macro="">
      <xdr:nvCxnSpPr>
        <xdr:cNvPr id="63" name="62 Conector recto"/>
        <xdr:cNvCxnSpPr/>
      </xdr:nvCxnSpPr>
      <xdr:spPr>
        <a:xfrm>
          <a:off x="781050" y="5372100"/>
          <a:ext cx="1752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617660</xdr:colOff>
      <xdr:row>30</xdr:row>
      <xdr:rowOff>184639</xdr:rowOff>
    </xdr:from>
    <xdr:to>
      <xdr:col>4</xdr:col>
      <xdr:colOff>131885</xdr:colOff>
      <xdr:row>30</xdr:row>
      <xdr:rowOff>186227</xdr:rowOff>
    </xdr:to>
    <xdr:cxnSp macro="">
      <xdr:nvCxnSpPr>
        <xdr:cNvPr id="68" name="67 Conector recto"/>
        <xdr:cNvCxnSpPr/>
      </xdr:nvCxnSpPr>
      <xdr:spPr>
        <a:xfrm>
          <a:off x="2141660" y="5665177"/>
          <a:ext cx="920994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608806</xdr:colOff>
      <xdr:row>31</xdr:row>
      <xdr:rowOff>10319</xdr:rowOff>
    </xdr:from>
    <xdr:to>
      <xdr:col>2</xdr:col>
      <xdr:colOff>610394</xdr:colOff>
      <xdr:row>33</xdr:row>
      <xdr:rowOff>67469</xdr:rowOff>
    </xdr:to>
    <xdr:cxnSp macro="">
      <xdr:nvCxnSpPr>
        <xdr:cNvPr id="70" name="69 Conector recto"/>
        <xdr:cNvCxnSpPr/>
      </xdr:nvCxnSpPr>
      <xdr:spPr>
        <a:xfrm rot="5400000">
          <a:off x="1914525" y="5514975"/>
          <a:ext cx="438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7</xdr:row>
      <xdr:rowOff>123826</xdr:rowOff>
    </xdr:from>
    <xdr:to>
      <xdr:col>2</xdr:col>
      <xdr:colOff>639763</xdr:colOff>
      <xdr:row>9</xdr:row>
      <xdr:rowOff>1</xdr:rowOff>
    </xdr:to>
    <xdr:cxnSp macro="">
      <xdr:nvCxnSpPr>
        <xdr:cNvPr id="34" name="33 Conector recto de flecha"/>
        <xdr:cNvCxnSpPr/>
      </xdr:nvCxnSpPr>
      <xdr:spPr>
        <a:xfrm rot="5400000">
          <a:off x="2034381" y="1585120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151607</xdr:colOff>
      <xdr:row>7</xdr:row>
      <xdr:rowOff>134937</xdr:rowOff>
    </xdr:from>
    <xdr:to>
      <xdr:col>1</xdr:col>
      <xdr:colOff>153195</xdr:colOff>
      <xdr:row>9</xdr:row>
      <xdr:rowOff>11112</xdr:rowOff>
    </xdr:to>
    <xdr:cxnSp macro="">
      <xdr:nvCxnSpPr>
        <xdr:cNvPr id="35" name="34 Conector recto de flecha"/>
        <xdr:cNvCxnSpPr/>
      </xdr:nvCxnSpPr>
      <xdr:spPr>
        <a:xfrm rot="5400000">
          <a:off x="785813" y="1596231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304007</xdr:colOff>
      <xdr:row>7</xdr:row>
      <xdr:rowOff>144463</xdr:rowOff>
    </xdr:from>
    <xdr:to>
      <xdr:col>1</xdr:col>
      <xdr:colOff>305595</xdr:colOff>
      <xdr:row>9</xdr:row>
      <xdr:rowOff>20638</xdr:rowOff>
    </xdr:to>
    <xdr:cxnSp macro="">
      <xdr:nvCxnSpPr>
        <xdr:cNvPr id="37" name="36 Conector recto de flecha"/>
        <xdr:cNvCxnSpPr/>
      </xdr:nvCxnSpPr>
      <xdr:spPr>
        <a:xfrm rot="5400000">
          <a:off x="938213" y="1605757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456407</xdr:colOff>
      <xdr:row>7</xdr:row>
      <xdr:rowOff>144464</xdr:rowOff>
    </xdr:from>
    <xdr:to>
      <xdr:col>1</xdr:col>
      <xdr:colOff>457995</xdr:colOff>
      <xdr:row>9</xdr:row>
      <xdr:rowOff>20639</xdr:rowOff>
    </xdr:to>
    <xdr:cxnSp macro="">
      <xdr:nvCxnSpPr>
        <xdr:cNvPr id="38" name="37 Conector recto de flecha"/>
        <xdr:cNvCxnSpPr/>
      </xdr:nvCxnSpPr>
      <xdr:spPr>
        <a:xfrm rot="5400000">
          <a:off x="1090613" y="1605758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599282</xdr:colOff>
      <xdr:row>7</xdr:row>
      <xdr:rowOff>144465</xdr:rowOff>
    </xdr:from>
    <xdr:to>
      <xdr:col>1</xdr:col>
      <xdr:colOff>600870</xdr:colOff>
      <xdr:row>9</xdr:row>
      <xdr:rowOff>20640</xdr:rowOff>
    </xdr:to>
    <xdr:cxnSp macro="">
      <xdr:nvCxnSpPr>
        <xdr:cNvPr id="39" name="38 Conector recto de flecha"/>
        <xdr:cNvCxnSpPr/>
      </xdr:nvCxnSpPr>
      <xdr:spPr>
        <a:xfrm rot="5400000">
          <a:off x="1233488" y="1605759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134145</xdr:rowOff>
    </xdr:from>
    <xdr:to>
      <xdr:col>1</xdr:col>
      <xdr:colOff>20638</xdr:colOff>
      <xdr:row>9</xdr:row>
      <xdr:rowOff>10320</xdr:rowOff>
    </xdr:to>
    <xdr:cxnSp macro="">
      <xdr:nvCxnSpPr>
        <xdr:cNvPr id="41" name="40 Conector recto de flecha"/>
        <xdr:cNvCxnSpPr/>
      </xdr:nvCxnSpPr>
      <xdr:spPr>
        <a:xfrm rot="5400000">
          <a:off x="653256" y="1595439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8283</xdr:colOff>
      <xdr:row>20</xdr:row>
      <xdr:rowOff>180838</xdr:rowOff>
    </xdr:from>
    <xdr:to>
      <xdr:col>1</xdr:col>
      <xdr:colOff>753717</xdr:colOff>
      <xdr:row>22</xdr:row>
      <xdr:rowOff>0</xdr:rowOff>
    </xdr:to>
    <xdr:sp macro="" textlink="">
      <xdr:nvSpPr>
        <xdr:cNvPr id="64" name="63 Forma libre"/>
        <xdr:cNvSpPr/>
      </xdr:nvSpPr>
      <xdr:spPr>
        <a:xfrm>
          <a:off x="770283" y="3833468"/>
          <a:ext cx="745434" cy="200162"/>
        </a:xfrm>
        <a:custGeom>
          <a:avLst/>
          <a:gdLst>
            <a:gd name="connsiteX0" fmla="*/ 0 w 745434"/>
            <a:gd name="connsiteY0" fmla="*/ 200162 h 200162"/>
            <a:gd name="connsiteX1" fmla="*/ 306456 w 745434"/>
            <a:gd name="connsiteY1" fmla="*/ 59358 h 200162"/>
            <a:gd name="connsiteX2" fmla="*/ 563217 w 745434"/>
            <a:gd name="connsiteY2" fmla="*/ 1380 h 200162"/>
            <a:gd name="connsiteX3" fmla="*/ 745434 w 745434"/>
            <a:gd name="connsiteY3" fmla="*/ 51075 h 2001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45434" h="200162">
              <a:moveTo>
                <a:pt x="0" y="200162"/>
              </a:moveTo>
              <a:cubicBezTo>
                <a:pt x="106293" y="146325"/>
                <a:pt x="212587" y="92488"/>
                <a:pt x="306456" y="59358"/>
              </a:cubicBezTo>
              <a:cubicBezTo>
                <a:pt x="400326" y="26228"/>
                <a:pt x="490054" y="2761"/>
                <a:pt x="563217" y="1380"/>
              </a:cubicBezTo>
              <a:cubicBezTo>
                <a:pt x="636380" y="0"/>
                <a:pt x="745434" y="51075"/>
                <a:pt x="745434" y="510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725556</xdr:colOff>
      <xdr:row>21</xdr:row>
      <xdr:rowOff>32717</xdr:rowOff>
    </xdr:from>
    <xdr:to>
      <xdr:col>2</xdr:col>
      <xdr:colOff>323022</xdr:colOff>
      <xdr:row>21</xdr:row>
      <xdr:rowOff>57979</xdr:rowOff>
    </xdr:to>
    <xdr:cxnSp macro="">
      <xdr:nvCxnSpPr>
        <xdr:cNvPr id="65" name="64 Conector recto"/>
        <xdr:cNvCxnSpPr/>
      </xdr:nvCxnSpPr>
      <xdr:spPr>
        <a:xfrm>
          <a:off x="1487556" y="3875847"/>
          <a:ext cx="359466" cy="25262"/>
        </a:xfrm>
        <a:prstGeom prst="line">
          <a:avLst/>
        </a:prstGeom>
        <a:ln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323731</xdr:colOff>
      <xdr:row>20</xdr:row>
      <xdr:rowOff>51175</xdr:rowOff>
    </xdr:from>
    <xdr:to>
      <xdr:col>3</xdr:col>
      <xdr:colOff>37154</xdr:colOff>
      <xdr:row>20</xdr:row>
      <xdr:rowOff>76437</xdr:rowOff>
    </xdr:to>
    <xdr:cxnSp macro="">
      <xdr:nvCxnSpPr>
        <xdr:cNvPr id="67" name="66 Conector recto"/>
        <xdr:cNvCxnSpPr/>
      </xdr:nvCxnSpPr>
      <xdr:spPr>
        <a:xfrm>
          <a:off x="1847731" y="3697889"/>
          <a:ext cx="361123" cy="25262"/>
        </a:xfrm>
        <a:prstGeom prst="line">
          <a:avLst/>
        </a:prstGeom>
        <a:ln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8283</xdr:colOff>
      <xdr:row>20</xdr:row>
      <xdr:rowOff>74544</xdr:rowOff>
    </xdr:from>
    <xdr:to>
      <xdr:col>3</xdr:col>
      <xdr:colOff>762000</xdr:colOff>
      <xdr:row>21</xdr:row>
      <xdr:rowOff>182218</xdr:rowOff>
    </xdr:to>
    <xdr:sp macro="" textlink="">
      <xdr:nvSpPr>
        <xdr:cNvPr id="69" name="68 Forma libre"/>
        <xdr:cNvSpPr/>
      </xdr:nvSpPr>
      <xdr:spPr>
        <a:xfrm>
          <a:off x="2178326" y="3727174"/>
          <a:ext cx="753717" cy="298174"/>
        </a:xfrm>
        <a:custGeom>
          <a:avLst/>
          <a:gdLst>
            <a:gd name="connsiteX0" fmla="*/ 0 w 753717"/>
            <a:gd name="connsiteY0" fmla="*/ 0 h 298174"/>
            <a:gd name="connsiteX1" fmla="*/ 438978 w 753717"/>
            <a:gd name="connsiteY1" fmla="*/ 115956 h 298174"/>
            <a:gd name="connsiteX2" fmla="*/ 753717 w 753717"/>
            <a:gd name="connsiteY2" fmla="*/ 298174 h 2981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3717" h="298174">
              <a:moveTo>
                <a:pt x="0" y="0"/>
              </a:moveTo>
              <a:cubicBezTo>
                <a:pt x="156679" y="33130"/>
                <a:pt x="313359" y="66260"/>
                <a:pt x="438978" y="115956"/>
              </a:cubicBezTo>
              <a:cubicBezTo>
                <a:pt x="564597" y="165652"/>
                <a:pt x="692978" y="263663"/>
                <a:pt x="753717" y="298174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723900</xdr:colOff>
      <xdr:row>21</xdr:row>
      <xdr:rowOff>10885</xdr:rowOff>
    </xdr:from>
    <xdr:to>
      <xdr:col>2</xdr:col>
      <xdr:colOff>17858</xdr:colOff>
      <xdr:row>21</xdr:row>
      <xdr:rowOff>71288</xdr:rowOff>
    </xdr:to>
    <xdr:sp macro="" textlink="">
      <xdr:nvSpPr>
        <xdr:cNvPr id="71" name="70 Conector"/>
        <xdr:cNvSpPr/>
      </xdr:nvSpPr>
      <xdr:spPr>
        <a:xfrm>
          <a:off x="1485900" y="3848099"/>
          <a:ext cx="55958" cy="604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2</xdr:col>
      <xdr:colOff>117230</xdr:colOff>
      <xdr:row>8</xdr:row>
      <xdr:rowOff>36635</xdr:rowOff>
    </xdr:from>
    <xdr:to>
      <xdr:col>2</xdr:col>
      <xdr:colOff>520210</xdr:colOff>
      <xdr:row>10</xdr:row>
      <xdr:rowOff>131884</xdr:rowOff>
    </xdr:to>
    <xdr:sp macro="" textlink="">
      <xdr:nvSpPr>
        <xdr:cNvPr id="72" name="71 Flecha circular"/>
        <xdr:cNvSpPr/>
      </xdr:nvSpPr>
      <xdr:spPr>
        <a:xfrm>
          <a:off x="1641230" y="1560635"/>
          <a:ext cx="402980" cy="402980"/>
        </a:xfrm>
        <a:prstGeom prst="circularArrow">
          <a:avLst>
            <a:gd name="adj1" fmla="val 12500"/>
            <a:gd name="adj2" fmla="val 1142319"/>
            <a:gd name="adj3" fmla="val 20457681"/>
            <a:gd name="adj4" fmla="val 3109572"/>
            <a:gd name="adj5" fmla="val 12500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UY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3688</xdr:colOff>
      <xdr:row>28</xdr:row>
      <xdr:rowOff>33617</xdr:rowOff>
    </xdr:from>
    <xdr:to>
      <xdr:col>2</xdr:col>
      <xdr:colOff>3688</xdr:colOff>
      <xdr:row>32</xdr:row>
      <xdr:rowOff>187932</xdr:rowOff>
    </xdr:to>
    <xdr:cxnSp macro="">
      <xdr:nvCxnSpPr>
        <xdr:cNvPr id="73" name="72 Conector recto"/>
        <xdr:cNvCxnSpPr/>
      </xdr:nvCxnSpPr>
      <xdr:spPr>
        <a:xfrm>
          <a:off x="1527688" y="5121088"/>
          <a:ext cx="0" cy="916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workbookViewId="0">
      <selection activeCell="C14" sqref="C14"/>
    </sheetView>
  </sheetViews>
  <sheetFormatPr baseColWidth="10" defaultRowHeight="15"/>
  <cols>
    <col min="2" max="2" width="11.140625" customWidth="1"/>
    <col min="3" max="3" width="15.28515625" customWidth="1"/>
    <col min="4" max="4" width="16" customWidth="1"/>
    <col min="5" max="5" width="11.85546875" customWidth="1"/>
    <col min="6" max="6" width="12.28515625" customWidth="1"/>
    <col min="7" max="7" width="7.28515625" customWidth="1"/>
    <col min="8" max="8" width="12.140625" bestFit="1" customWidth="1"/>
  </cols>
  <sheetData>
    <row r="1" spans="1:7">
      <c r="C1" s="8"/>
    </row>
    <row r="2" spans="1:7">
      <c r="G2" s="1"/>
    </row>
    <row r="3" spans="1:7">
      <c r="A3" s="9" t="s">
        <v>2</v>
      </c>
      <c r="B3" t="s">
        <v>76</v>
      </c>
      <c r="C3" s="7">
        <f>+C5*C4/1000</f>
        <v>98.174770424681043</v>
      </c>
      <c r="D3" t="s">
        <v>77</v>
      </c>
      <c r="E3" s="5"/>
      <c r="F3" s="5"/>
    </row>
    <row r="4" spans="1:7">
      <c r="B4" t="s">
        <v>39</v>
      </c>
      <c r="C4" s="7">
        <f>+C8*E8</f>
        <v>625</v>
      </c>
      <c r="D4" t="s">
        <v>8</v>
      </c>
    </row>
    <row r="5" spans="1:7">
      <c r="B5" s="3" t="s">
        <v>9</v>
      </c>
      <c r="C5" s="7">
        <f>2*PI()*C6/60</f>
        <v>157.07963267948966</v>
      </c>
      <c r="D5" t="s">
        <v>10</v>
      </c>
    </row>
    <row r="6" spans="1:7">
      <c r="A6" s="5"/>
      <c r="B6" t="s">
        <v>11</v>
      </c>
      <c r="C6" s="7">
        <v>1500</v>
      </c>
    </row>
    <row r="7" spans="1:7">
      <c r="A7" s="5"/>
      <c r="B7" t="s">
        <v>12</v>
      </c>
      <c r="C7" s="7">
        <f>C4/E7</f>
        <v>3125</v>
      </c>
      <c r="D7" t="s">
        <v>13</v>
      </c>
      <c r="E7">
        <v>0.2</v>
      </c>
      <c r="F7" t="s">
        <v>3</v>
      </c>
    </row>
    <row r="8" spans="1:7">
      <c r="B8" t="s">
        <v>14</v>
      </c>
      <c r="C8" s="7">
        <v>2500</v>
      </c>
      <c r="D8" t="s">
        <v>15</v>
      </c>
      <c r="E8">
        <v>0.25</v>
      </c>
      <c r="F8" t="s">
        <v>3</v>
      </c>
    </row>
    <row r="9" spans="1:7">
      <c r="B9" t="s">
        <v>16</v>
      </c>
      <c r="C9" s="4">
        <v>190000000</v>
      </c>
      <c r="D9" t="s">
        <v>6</v>
      </c>
    </row>
    <row r="10" spans="1:7">
      <c r="B10" t="s">
        <v>17</v>
      </c>
      <c r="C10" s="11">
        <v>0.05</v>
      </c>
      <c r="D10" t="s">
        <v>3</v>
      </c>
      <c r="E10" t="s">
        <v>29</v>
      </c>
      <c r="G10" s="17">
        <f>+C9/(2000000*C23)</f>
        <v>1.3568211141768642</v>
      </c>
    </row>
    <row r="11" spans="1:7">
      <c r="B11" t="s">
        <v>18</v>
      </c>
      <c r="C11" s="7">
        <f>SQRT((0.4*C7)^2+(0.4*C8)^2)</f>
        <v>1600.7810593582121</v>
      </c>
      <c r="D11" t="s">
        <v>8</v>
      </c>
    </row>
    <row r="12" spans="1:7">
      <c r="B12" t="s">
        <v>19</v>
      </c>
      <c r="C12" s="7">
        <f>0.8*C8</f>
        <v>2000</v>
      </c>
      <c r="D12" t="s">
        <v>8</v>
      </c>
    </row>
    <row r="13" spans="1:7">
      <c r="B13" s="3" t="s">
        <v>20</v>
      </c>
      <c r="C13" s="10">
        <f>C4*0.4/(C15*C18)</f>
        <v>2.0371832715762594E-3</v>
      </c>
      <c r="D13" t="s">
        <v>21</v>
      </c>
      <c r="E13" s="11">
        <f>C13*(180/PI())</f>
        <v>0.11672200355597306</v>
      </c>
      <c r="F13" t="s">
        <v>22</v>
      </c>
    </row>
    <row r="14" spans="1:7">
      <c r="B14" s="3" t="s">
        <v>23</v>
      </c>
      <c r="C14" s="10">
        <f>C4*(C10/2)/(C15*C18)</f>
        <v>1.2732395447351622E-4</v>
      </c>
      <c r="D14" t="s">
        <v>21</v>
      </c>
      <c r="E14" s="11">
        <f>C14*(180/PI())</f>
        <v>7.2951252222483165E-3</v>
      </c>
      <c r="F14" t="s">
        <v>22</v>
      </c>
    </row>
    <row r="15" spans="1:7">
      <c r="B15" t="s">
        <v>24</v>
      </c>
      <c r="C15" s="4">
        <f>+PI()*C10^4/32</f>
        <v>6.1359231515425678E-7</v>
      </c>
      <c r="D15" t="s">
        <v>27</v>
      </c>
    </row>
    <row r="16" spans="1:7">
      <c r="B16" s="3" t="s">
        <v>25</v>
      </c>
      <c r="C16" s="7">
        <f>C4*(C10/2)/C15/1000000</f>
        <v>25.464790894703242</v>
      </c>
      <c r="D16" t="s">
        <v>1</v>
      </c>
      <c r="E16" t="s">
        <v>30</v>
      </c>
    </row>
    <row r="17" spans="2:6">
      <c r="B17" s="3" t="s">
        <v>26</v>
      </c>
      <c r="C17" s="7">
        <f>C11*(C10/2)/(C15/2)/1000000</f>
        <v>130.44337582322692</v>
      </c>
      <c r="D17" t="s">
        <v>1</v>
      </c>
      <c r="E17" t="s">
        <v>31</v>
      </c>
    </row>
    <row r="18" spans="2:6">
      <c r="B18" t="s">
        <v>28</v>
      </c>
      <c r="C18" s="4">
        <v>200000000000</v>
      </c>
      <c r="E18" s="6"/>
      <c r="F18" s="2"/>
    </row>
    <row r="19" spans="2:6">
      <c r="B19" t="s">
        <v>35</v>
      </c>
    </row>
    <row r="20" spans="2:6">
      <c r="B20" s="3" t="s">
        <v>32</v>
      </c>
      <c r="C20" s="7">
        <f>+C22+C23</f>
        <v>135.23828701033338</v>
      </c>
    </row>
    <row r="21" spans="2:6">
      <c r="B21" s="3" t="s">
        <v>33</v>
      </c>
      <c r="C21" s="7">
        <f>+C22-C23</f>
        <v>-4.7949111871064645</v>
      </c>
    </row>
    <row r="22" spans="2:6">
      <c r="B22" s="3" t="s">
        <v>34</v>
      </c>
      <c r="C22" s="7">
        <f>+C17/2</f>
        <v>65.221687911613458</v>
      </c>
      <c r="D22" t="s">
        <v>1</v>
      </c>
    </row>
    <row r="23" spans="2:6">
      <c r="B23" t="s">
        <v>7</v>
      </c>
      <c r="C23" s="7">
        <f>+SQRT((C17/2)^2+C16^2)</f>
        <v>70.016599098719922</v>
      </c>
      <c r="D23" t="s">
        <v>1</v>
      </c>
    </row>
    <row r="24" spans="2:6">
      <c r="B24" s="3" t="s">
        <v>36</v>
      </c>
      <c r="C24" s="7">
        <f>+C23</f>
        <v>70.016599098719922</v>
      </c>
      <c r="D24" t="s">
        <v>1</v>
      </c>
    </row>
    <row r="25" spans="2:6">
      <c r="B25" t="s">
        <v>37</v>
      </c>
    </row>
    <row r="26" spans="2:6">
      <c r="B26" s="3" t="s">
        <v>32</v>
      </c>
      <c r="C26" s="7">
        <f>+SQRT(1/(1-C21/C20+(C21/C20)^2))*C9/1000000</f>
        <v>186.60551018285565</v>
      </c>
    </row>
    <row r="27" spans="2:6">
      <c r="B27" s="12" t="s">
        <v>38</v>
      </c>
      <c r="C27" s="8">
        <f>+C26/C20</f>
        <v>1.3798275200616625</v>
      </c>
    </row>
    <row r="59" spans="3:6">
      <c r="F59" s="8"/>
    </row>
    <row r="60" spans="3:6">
      <c r="C60" s="8"/>
      <c r="F60" s="8"/>
    </row>
    <row r="62" spans="3:6">
      <c r="C62" s="8"/>
    </row>
    <row r="63" spans="3:6">
      <c r="C63" s="8"/>
    </row>
    <row r="65" spans="3:3">
      <c r="C6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18" zoomScale="85" zoomScaleNormal="85" workbookViewId="0">
      <selection activeCell="A39" sqref="A39"/>
    </sheetView>
  </sheetViews>
  <sheetFormatPr baseColWidth="10" defaultRowHeight="15"/>
  <cols>
    <col min="3" max="3" width="9.7109375" customWidth="1"/>
    <col min="5" max="5" width="12.5703125" bestFit="1" customWidth="1"/>
  </cols>
  <sheetData>
    <row r="1" spans="1:6">
      <c r="A1" t="s">
        <v>4</v>
      </c>
      <c r="B1" t="s">
        <v>41</v>
      </c>
      <c r="C1">
        <f>50*3</f>
        <v>150</v>
      </c>
      <c r="D1" t="s">
        <v>40</v>
      </c>
      <c r="E1" s="14">
        <f>+C5-E2</f>
        <v>100.73529411764707</v>
      </c>
      <c r="F1" t="s">
        <v>0</v>
      </c>
    </row>
    <row r="2" spans="1:6">
      <c r="B2" t="s">
        <v>42</v>
      </c>
      <c r="C2">
        <v>0</v>
      </c>
      <c r="D2" t="s">
        <v>44</v>
      </c>
      <c r="E2" s="14">
        <f>+(C1*1.5+C3*6.75+500)/8.5</f>
        <v>224.26470588235293</v>
      </c>
      <c r="F2" t="s">
        <v>0</v>
      </c>
    </row>
    <row r="3" spans="1:6">
      <c r="B3" t="s">
        <v>43</v>
      </c>
      <c r="C3">
        <f>50*3.5</f>
        <v>175</v>
      </c>
      <c r="E3" s="14"/>
    </row>
    <row r="4" spans="1:6">
      <c r="B4" t="s">
        <v>66</v>
      </c>
      <c r="C4">
        <v>500</v>
      </c>
    </row>
    <row r="5" spans="1:6">
      <c r="B5" t="s">
        <v>67</v>
      </c>
      <c r="C5">
        <f>+C3+C2+C1</f>
        <v>325</v>
      </c>
      <c r="D5" t="s">
        <v>0</v>
      </c>
    </row>
    <row r="6" spans="1:6">
      <c r="B6" t="s">
        <v>68</v>
      </c>
      <c r="C6">
        <v>500</v>
      </c>
      <c r="D6" t="s">
        <v>8</v>
      </c>
    </row>
    <row r="8" spans="1:6">
      <c r="A8" t="s">
        <v>46</v>
      </c>
      <c r="F8" s="14"/>
    </row>
    <row r="9" spans="1:6">
      <c r="F9" s="14"/>
    </row>
    <row r="10" spans="1:6" ht="9" customHeight="1">
      <c r="B10" s="15"/>
      <c r="C10" s="15"/>
      <c r="D10" s="15"/>
    </row>
    <row r="13" spans="1:6">
      <c r="A13" s="18">
        <f>+E1</f>
        <v>100.73529411764707</v>
      </c>
      <c r="B13" t="s">
        <v>0</v>
      </c>
    </row>
    <row r="14" spans="1:6">
      <c r="A14" t="s">
        <v>45</v>
      </c>
    </row>
    <row r="15" spans="1:6">
      <c r="E15" t="s">
        <v>47</v>
      </c>
      <c r="F15" s="13">
        <f>+A13/50</f>
        <v>2.0147058823529416</v>
      </c>
    </row>
    <row r="16" spans="1:6" ht="8.25" customHeight="1">
      <c r="B16" s="15"/>
      <c r="C16" s="15"/>
      <c r="D16" s="15"/>
    </row>
    <row r="17" spans="1:9">
      <c r="B17" s="20">
        <f>+E1-C1</f>
        <v>-49.264705882352928</v>
      </c>
      <c r="D17" s="20">
        <f>+B17</f>
        <v>-49.264705882352928</v>
      </c>
    </row>
    <row r="18" spans="1:9">
      <c r="C18" s="16"/>
    </row>
    <row r="19" spans="1:9">
      <c r="E19" s="19">
        <f>-E2</f>
        <v>-224.26470588235293</v>
      </c>
      <c r="F19" t="s">
        <v>0</v>
      </c>
    </row>
    <row r="20" spans="1:9">
      <c r="B20" s="1"/>
      <c r="C20" s="12" t="s">
        <v>69</v>
      </c>
      <c r="D20" t="s">
        <v>70</v>
      </c>
      <c r="F20" t="s">
        <v>49</v>
      </c>
      <c r="G20" s="14">
        <f>+A13*F15-50*F15*F15/2</f>
        <v>101.47599480968861</v>
      </c>
      <c r="H20" t="s">
        <v>8</v>
      </c>
    </row>
    <row r="21" spans="1:9">
      <c r="A21" s="12" t="s">
        <v>48</v>
      </c>
      <c r="B21" s="1" t="s">
        <v>49</v>
      </c>
      <c r="C21" s="12" t="s">
        <v>50</v>
      </c>
      <c r="F21" t="s">
        <v>50</v>
      </c>
      <c r="G21" s="14">
        <f>+A13*3-50*3*3/2</f>
        <v>77.205882352941217</v>
      </c>
      <c r="H21" t="s">
        <v>8</v>
      </c>
    </row>
    <row r="22" spans="1:9">
      <c r="C22" s="16" t="s">
        <v>51</v>
      </c>
      <c r="F22" t="s">
        <v>51</v>
      </c>
      <c r="G22" s="14">
        <f>+G21+B17*1</f>
        <v>27.941176470588289</v>
      </c>
      <c r="H22" t="s">
        <v>8</v>
      </c>
    </row>
    <row r="23" spans="1:9" ht="9" customHeight="1">
      <c r="B23" s="15"/>
      <c r="C23" s="15"/>
      <c r="D23" s="15"/>
    </row>
    <row r="24" spans="1:9">
      <c r="F24" t="s">
        <v>69</v>
      </c>
      <c r="G24" s="14">
        <f>+G22+500</f>
        <v>527.94117647058829</v>
      </c>
      <c r="H24" t="s">
        <v>8</v>
      </c>
    </row>
    <row r="25" spans="1:9">
      <c r="F25" t="s">
        <v>70</v>
      </c>
      <c r="G25" s="14">
        <f>+G24+B17</f>
        <v>478.67647058823536</v>
      </c>
      <c r="H25" t="s">
        <v>8</v>
      </c>
    </row>
    <row r="26" spans="1:9">
      <c r="A26" t="s">
        <v>5</v>
      </c>
      <c r="C26" s="14" t="s">
        <v>71</v>
      </c>
      <c r="E26" s="14"/>
      <c r="F26" s="14"/>
      <c r="G26" s="14">
        <f>+(E19+D17)/2*3.5</f>
        <v>-478.67647058823525</v>
      </c>
      <c r="H26" t="s">
        <v>72</v>
      </c>
    </row>
    <row r="27" spans="1:9">
      <c r="A27" t="s">
        <v>52</v>
      </c>
      <c r="G27" t="s">
        <v>54</v>
      </c>
      <c r="H27" s="7">
        <f>3.1416*SQRT(210000/210)</f>
        <v>99.346114971849801</v>
      </c>
    </row>
    <row r="28" spans="1:9">
      <c r="A28" t="s">
        <v>56</v>
      </c>
      <c r="G28" t="s">
        <v>57</v>
      </c>
      <c r="H28" s="13">
        <f>+SQRT((0.15^2)/12)</f>
        <v>4.3301270189221933E-2</v>
      </c>
      <c r="I28" t="s">
        <v>3</v>
      </c>
    </row>
    <row r="29" spans="1:9">
      <c r="G29" t="s">
        <v>53</v>
      </c>
      <c r="H29" s="7">
        <f>8.5/H28</f>
        <v>196.29909152447277</v>
      </c>
    </row>
    <row r="30" spans="1:9">
      <c r="A30">
        <v>210</v>
      </c>
      <c r="G30" t="s">
        <v>55</v>
      </c>
      <c r="H30" s="7">
        <f>3.14*3.14*210000/(H29*H29)</f>
        <v>53.733114186851211</v>
      </c>
      <c r="I30" t="s">
        <v>1</v>
      </c>
    </row>
    <row r="31" spans="1:9">
      <c r="E31" t="s">
        <v>75</v>
      </c>
      <c r="G31" t="s">
        <v>58</v>
      </c>
      <c r="H31">
        <v>1500</v>
      </c>
      <c r="I31" t="s">
        <v>61</v>
      </c>
    </row>
    <row r="32" spans="1:9">
      <c r="A32">
        <v>53.7</v>
      </c>
      <c r="G32" t="s">
        <v>59</v>
      </c>
      <c r="H32" s="14">
        <f>+H31/(0.15*0.15*1000)</f>
        <v>66.666666666666671</v>
      </c>
      <c r="I32" t="s">
        <v>1</v>
      </c>
    </row>
    <row r="33" spans="1:8">
      <c r="G33" t="s">
        <v>60</v>
      </c>
      <c r="H33" s="8">
        <f>+H30/H32</f>
        <v>0.80599671280276808</v>
      </c>
    </row>
    <row r="34" spans="1:8">
      <c r="B34">
        <v>99</v>
      </c>
      <c r="C34" s="7">
        <f>+H29</f>
        <v>196.29909152447277</v>
      </c>
      <c r="F34" t="s">
        <v>53</v>
      </c>
      <c r="G34" t="s">
        <v>73</v>
      </c>
    </row>
    <row r="36" spans="1:8">
      <c r="A36" t="s">
        <v>64</v>
      </c>
      <c r="B36" t="s">
        <v>65</v>
      </c>
    </row>
    <row r="37" spans="1:8">
      <c r="A37" t="s">
        <v>62</v>
      </c>
      <c r="B37" t="s">
        <v>63</v>
      </c>
    </row>
    <row r="38" spans="1:8">
      <c r="A38" s="7">
        <f>3.1416*SQRT(210000/210)</f>
        <v>99.346114971849801</v>
      </c>
      <c r="B38" s="7">
        <f>3.1416*SQRT(210000/210)</f>
        <v>99.346114971849801</v>
      </c>
    </row>
    <row r="39" spans="1:8">
      <c r="A39" s="13">
        <f>+SQRT(((0.1^2)/4))</f>
        <v>0.05</v>
      </c>
      <c r="B39" s="13">
        <f>+SQRT((0.17^2)/12)</f>
        <v>4.9074772881118195E-2</v>
      </c>
    </row>
    <row r="40" spans="1:8">
      <c r="A40" s="7">
        <f>8.5/A39</f>
        <v>170</v>
      </c>
      <c r="B40" s="7">
        <f>8.5/B39</f>
        <v>173.20508075688772</v>
      </c>
    </row>
    <row r="41" spans="1:8">
      <c r="A41" s="7">
        <f>3.14*3.14*210000/(A40*A40)</f>
        <v>71.644152249134947</v>
      </c>
      <c r="B41" s="7">
        <f>3.14*3.14*210000/(B40*B40)</f>
        <v>69.017200000000003</v>
      </c>
    </row>
    <row r="42" spans="1:8">
      <c r="A42">
        <f>+H31</f>
        <v>1500</v>
      </c>
      <c r="B42">
        <f>+A42</f>
        <v>1500</v>
      </c>
    </row>
    <row r="43" spans="1:8">
      <c r="A43" s="14">
        <f>+A42/(3.1416*0.1*0.1)/1000</f>
        <v>47.746371275783041</v>
      </c>
      <c r="B43" s="14">
        <f>+B42/(0.18*0.18*1000)</f>
        <v>46.296296296296298</v>
      </c>
    </row>
    <row r="44" spans="1:8">
      <c r="A44" s="7">
        <f>+A41/A43</f>
        <v>1.5005151247058823</v>
      </c>
      <c r="B44" s="7">
        <f>+B41/B43</f>
        <v>1.49077152</v>
      </c>
    </row>
    <row r="45" spans="1:8">
      <c r="A45" t="s">
        <v>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 2</vt:lpstr>
      <vt:lpstr>Ej 1</vt:lpstr>
    </vt:vector>
  </TitlesOfParts>
  <Company>OSE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</dc:creator>
  <cp:lastModifiedBy>Rodrigo</cp:lastModifiedBy>
  <cp:lastPrinted>2013-12-12T18:02:09Z</cp:lastPrinted>
  <dcterms:created xsi:type="dcterms:W3CDTF">2009-07-20T18:17:19Z</dcterms:created>
  <dcterms:modified xsi:type="dcterms:W3CDTF">2015-02-26T00:35:36Z</dcterms:modified>
</cp:coreProperties>
</file>