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Curso de Diseño de Experimentos - 2023\"/>
    </mc:Choice>
  </mc:AlternateContent>
  <xr:revisionPtr revIDLastSave="0" documentId="13_ncr:1_{B24CEE10-92FC-4E06-8427-85F6F5591F9F}" xr6:coauthVersionLast="47" xr6:coauthVersionMax="47" xr10:uidLastSave="{00000000-0000-0000-0000-000000000000}"/>
  <bookViews>
    <workbookView xWindow="-108" yWindow="-108" windowWidth="23256" windowHeight="12456" xr2:uid="{5E6AAC1C-FB80-42EB-A991-C991259960E2}"/>
  </bookViews>
  <sheets>
    <sheet name="Ejemplo 1" sheetId="1" r:id="rId1"/>
    <sheet name="Ejemplo 2" sheetId="5" r:id="rId2"/>
    <sheet name="Ejemplo 3" sheetId="6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6" l="1"/>
  <c r="L2" i="1"/>
  <c r="R2" i="1"/>
  <c r="M26" i="5"/>
  <c r="F26" i="5"/>
  <c r="M18" i="5"/>
  <c r="F18" i="5"/>
  <c r="R9" i="5"/>
  <c r="U9" i="5" s="1"/>
  <c r="R8" i="5"/>
  <c r="R7" i="5"/>
  <c r="R6" i="5"/>
  <c r="R5" i="5"/>
  <c r="R4" i="5"/>
  <c r="R3" i="5"/>
  <c r="R2" i="5"/>
  <c r="U2" i="5" s="1"/>
  <c r="M2" i="1"/>
  <c r="P4" i="1"/>
  <c r="P3" i="1"/>
  <c r="P2" i="1"/>
  <c r="S2" i="1"/>
  <c r="Q5" i="1"/>
  <c r="Q2" i="1"/>
  <c r="P5" i="1"/>
  <c r="N2" i="1"/>
  <c r="L6" i="1"/>
  <c r="K4" i="1"/>
  <c r="D6" i="1"/>
  <c r="D3" i="1"/>
  <c r="D4" i="1"/>
  <c r="D5" i="1"/>
  <c r="D2" i="1"/>
  <c r="C6" i="1"/>
  <c r="B6" i="1"/>
  <c r="C4" i="6"/>
  <c r="E3" i="6"/>
  <c r="F3" i="6" s="1"/>
  <c r="K29" i="5"/>
  <c r="D29" i="5"/>
  <c r="K28" i="5"/>
  <c r="D28" i="5"/>
  <c r="K27" i="5"/>
  <c r="D27" i="5"/>
  <c r="K26" i="5"/>
  <c r="D26" i="5"/>
  <c r="K21" i="5"/>
  <c r="D21" i="5"/>
  <c r="K20" i="5"/>
  <c r="D20" i="5"/>
  <c r="K19" i="5"/>
  <c r="D19" i="5"/>
  <c r="K18" i="5"/>
  <c r="D18" i="5"/>
  <c r="D10" i="5"/>
  <c r="C10" i="5"/>
  <c r="B10" i="5"/>
  <c r="L9" i="5"/>
  <c r="H9" i="5"/>
  <c r="G9" i="5"/>
  <c r="F9" i="5"/>
  <c r="E9" i="5"/>
  <c r="L8" i="5"/>
  <c r="M8" i="5" s="1"/>
  <c r="H8" i="5"/>
  <c r="G8" i="5"/>
  <c r="F8" i="5"/>
  <c r="E8" i="5"/>
  <c r="L7" i="5"/>
  <c r="M7" i="5" s="1"/>
  <c r="N7" i="5" s="1"/>
  <c r="H7" i="5"/>
  <c r="G7" i="5"/>
  <c r="F7" i="5"/>
  <c r="E7" i="5"/>
  <c r="L6" i="5"/>
  <c r="H6" i="5"/>
  <c r="G6" i="5"/>
  <c r="F6" i="5"/>
  <c r="E6" i="5"/>
  <c r="L5" i="5"/>
  <c r="M5" i="5" s="1"/>
  <c r="H5" i="5"/>
  <c r="G5" i="5"/>
  <c r="F5" i="5"/>
  <c r="E5" i="5"/>
  <c r="U4" i="5"/>
  <c r="L4" i="5"/>
  <c r="M4" i="5" s="1"/>
  <c r="H4" i="5"/>
  <c r="G4" i="5"/>
  <c r="F4" i="5"/>
  <c r="E4" i="5"/>
  <c r="L3" i="5"/>
  <c r="M3" i="5" s="1"/>
  <c r="N3" i="5" s="1"/>
  <c r="H3" i="5"/>
  <c r="G3" i="5"/>
  <c r="F3" i="5"/>
  <c r="E3" i="5"/>
  <c r="E10" i="5" s="1"/>
  <c r="L2" i="5"/>
  <c r="L10" i="5" s="1"/>
  <c r="L11" i="5" s="1"/>
  <c r="H2" i="5"/>
  <c r="H10" i="5" s="1"/>
  <c r="G2" i="5"/>
  <c r="G10" i="5" s="1"/>
  <c r="F2" i="5"/>
  <c r="E2" i="5"/>
  <c r="C31" i="5" l="1"/>
  <c r="D4" i="6"/>
  <c r="C5" i="6" s="1"/>
  <c r="U7" i="5"/>
  <c r="U5" i="5"/>
  <c r="U6" i="5"/>
  <c r="J31" i="5"/>
  <c r="N4" i="5"/>
  <c r="N8" i="5"/>
  <c r="M9" i="5"/>
  <c r="N9" i="5" s="1"/>
  <c r="N5" i="5"/>
  <c r="F10" i="5"/>
  <c r="M6" i="5"/>
  <c r="N6" i="5" s="1"/>
  <c r="U3" i="5"/>
  <c r="M2" i="5"/>
  <c r="N2" i="5"/>
  <c r="E5" i="6" l="1"/>
  <c r="F5" i="6" s="1"/>
  <c r="D5" i="6"/>
  <c r="C6" i="6" s="1"/>
  <c r="E4" i="6"/>
  <c r="F4" i="6" s="1"/>
  <c r="U8" i="5"/>
  <c r="N10" i="5"/>
  <c r="O2" i="5" s="1"/>
  <c r="D6" i="6" l="1"/>
  <c r="C7" i="6" s="1"/>
  <c r="E6" i="6"/>
  <c r="F6" i="6" s="1"/>
  <c r="S2" i="5"/>
  <c r="P2" i="5"/>
  <c r="D7" i="6" l="1"/>
  <c r="C8" i="6" s="1"/>
  <c r="S9" i="5"/>
  <c r="T2" i="5"/>
  <c r="T6" i="5"/>
  <c r="T3" i="5"/>
  <c r="T4" i="5"/>
  <c r="T7" i="5"/>
  <c r="T5" i="5"/>
  <c r="T8" i="5"/>
  <c r="D8" i="6" l="1"/>
  <c r="C9" i="6" s="1"/>
  <c r="E7" i="6"/>
  <c r="F7" i="6" s="1"/>
  <c r="D9" i="6" l="1"/>
  <c r="C10" i="6" s="1"/>
  <c r="E8" i="6"/>
  <c r="F8" i="6" s="1"/>
  <c r="E10" i="6" l="1"/>
  <c r="F10" i="6" s="1"/>
  <c r="D10" i="6"/>
  <c r="C11" i="6" s="1"/>
  <c r="E9" i="6"/>
  <c r="F9" i="6" s="1"/>
  <c r="D11" i="6" l="1"/>
  <c r="C12" i="6" s="1"/>
  <c r="D12" i="6" l="1"/>
  <c r="C13" i="6" s="1"/>
  <c r="E12" i="6"/>
  <c r="F12" i="6" s="1"/>
  <c r="E11" i="6"/>
  <c r="F11" i="6" s="1"/>
  <c r="D13" i="6" l="1"/>
  <c r="C14" i="6" s="1"/>
  <c r="D14" i="6" l="1"/>
  <c r="C15" i="6" s="1"/>
  <c r="E13" i="6"/>
  <c r="F13" i="6" s="1"/>
  <c r="E14" i="6" l="1"/>
  <c r="F14" i="6" s="1"/>
  <c r="D15" i="6"/>
  <c r="C16" i="6" s="1"/>
  <c r="D16" i="6" l="1"/>
  <c r="C17" i="6" s="1"/>
  <c r="E15" i="6"/>
  <c r="F15" i="6" s="1"/>
  <c r="D17" i="6" l="1"/>
  <c r="E17" i="6" s="1"/>
  <c r="F17" i="6" s="1"/>
  <c r="E16" i="6"/>
  <c r="F16" i="6" s="1"/>
  <c r="K5" i="1" l="1"/>
  <c r="S5" i="1"/>
  <c r="S3" i="1"/>
  <c r="S4" i="1"/>
  <c r="J3" i="1"/>
  <c r="J4" i="1"/>
  <c r="J5" i="1"/>
  <c r="J2" i="1"/>
  <c r="J6" i="1" s="1"/>
  <c r="J7" i="1" s="1"/>
  <c r="L5" i="1" l="1"/>
  <c r="L4" i="1"/>
  <c r="K2" i="1"/>
  <c r="K3" i="1"/>
  <c r="L3" i="1" s="1"/>
  <c r="R3" i="1" l="1"/>
  <c r="R4" i="1"/>
</calcChain>
</file>

<file path=xl/sharedStrings.xml><?xml version="1.0" encoding="utf-8"?>
<sst xmlns="http://schemas.openxmlformats.org/spreadsheetml/2006/main" count="67" uniqueCount="45">
  <si>
    <t>Ensaio</t>
  </si>
  <si>
    <t>Catalizador</t>
  </si>
  <si>
    <t>Média</t>
  </si>
  <si>
    <t>A</t>
  </si>
  <si>
    <t>B</t>
  </si>
  <si>
    <t xml:space="preserve">Temperatura (°C) </t>
  </si>
  <si>
    <t>GL</t>
  </si>
  <si>
    <t>Soma</t>
  </si>
  <si>
    <t>T</t>
  </si>
  <si>
    <t>C</t>
  </si>
  <si>
    <t>TxC</t>
  </si>
  <si>
    <t>Regressão</t>
  </si>
  <si>
    <r>
      <t>x</t>
    </r>
    <r>
      <rPr>
        <b/>
        <vertAlign val="subscript"/>
        <sz val="12"/>
        <color theme="1"/>
        <rFont val="Arial"/>
        <family val="2"/>
      </rPr>
      <t>1</t>
    </r>
  </si>
  <si>
    <r>
      <t>x</t>
    </r>
    <r>
      <rPr>
        <b/>
        <vertAlign val="subscript"/>
        <sz val="12"/>
        <color theme="1"/>
        <rFont val="Arial"/>
        <family val="2"/>
      </rPr>
      <t>2</t>
    </r>
  </si>
  <si>
    <t>t</t>
  </si>
  <si>
    <t>Teste Significância</t>
  </si>
  <si>
    <t>si^2</t>
  </si>
  <si>
    <t>s^2</t>
  </si>
  <si>
    <t xml:space="preserve">Rendimento (%) </t>
  </si>
  <si>
    <t>média</t>
  </si>
  <si>
    <t>Efeito</t>
  </si>
  <si>
    <t>Total</t>
  </si>
  <si>
    <t>Para Efeito 3 (-)</t>
  </si>
  <si>
    <t>Para Efeito 1 (-)</t>
  </si>
  <si>
    <t>Rendimento</t>
  </si>
  <si>
    <t>Efeito 12</t>
  </si>
  <si>
    <t>Para Efeito 3 (+)</t>
  </si>
  <si>
    <t>Para Efeito 1 (+)</t>
  </si>
  <si>
    <t>3(+) - 3(-)/2</t>
  </si>
  <si>
    <t>1(+) - 1(-)/2</t>
  </si>
  <si>
    <t>Ordem</t>
  </si>
  <si>
    <t>Região de probabilidade cumulativa (%)</t>
  </si>
  <si>
    <t>Ponto Central</t>
  </si>
  <si>
    <t>z</t>
  </si>
  <si>
    <t>Media</t>
  </si>
  <si>
    <t>Ensayo</t>
  </si>
  <si>
    <t>Rendimiento (%)</t>
  </si>
  <si>
    <t>s 
(erro-estándar)</t>
  </si>
  <si>
    <t>Efectos</t>
  </si>
  <si>
    <t>s (efecto)</t>
  </si>
  <si>
    <t>x1 x2</t>
  </si>
  <si>
    <t>GL*si^2</t>
  </si>
  <si>
    <t>s 
(error-estándar)</t>
  </si>
  <si>
    <t>Teste Significancia</t>
  </si>
  <si>
    <t>Modelo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</si>
</sst>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sz val="12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'[1]Exemplo 4'!$F$2</c:f>
              <c:strCache>
                <c:ptCount val="1"/>
                <c:pt idx="0">
                  <c:v>z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'[1]Exemplo 4'!$B$3:$B$17</c:f>
              <c:numCache>
                <c:formatCode>General</c:formatCode>
                <c:ptCount val="15"/>
                <c:pt idx="0">
                  <c:v>-14.125</c:v>
                </c:pt>
                <c:pt idx="1">
                  <c:v>-8.625</c:v>
                </c:pt>
                <c:pt idx="2">
                  <c:v>-0.625</c:v>
                </c:pt>
                <c:pt idx="3">
                  <c:v>-0.625</c:v>
                </c:pt>
                <c:pt idx="4">
                  <c:v>-0.625</c:v>
                </c:pt>
                <c:pt idx="5">
                  <c:v>-0.125</c:v>
                </c:pt>
                <c:pt idx="6">
                  <c:v>0.375</c:v>
                </c:pt>
                <c:pt idx="7">
                  <c:v>0.375</c:v>
                </c:pt>
                <c:pt idx="8">
                  <c:v>0.375</c:v>
                </c:pt>
                <c:pt idx="9">
                  <c:v>0.875</c:v>
                </c:pt>
                <c:pt idx="10">
                  <c:v>0.875</c:v>
                </c:pt>
                <c:pt idx="11">
                  <c:v>0.875</c:v>
                </c:pt>
                <c:pt idx="12">
                  <c:v>0.875</c:v>
                </c:pt>
                <c:pt idx="13">
                  <c:v>8.875</c:v>
                </c:pt>
                <c:pt idx="14">
                  <c:v>22.875</c:v>
                </c:pt>
              </c:numCache>
            </c:numRef>
          </c:xVal>
          <c:yVal>
            <c:numRef>
              <c:f>'[1]Exemplo 4'!$F$3:$F$17</c:f>
              <c:numCache>
                <c:formatCode>General</c:formatCode>
                <c:ptCount val="15"/>
                <c:pt idx="0">
                  <c:v>-1.8339146358159142</c:v>
                </c:pt>
                <c:pt idx="1">
                  <c:v>-1.2815515655446006</c:v>
                </c:pt>
                <c:pt idx="2">
                  <c:v>-0.96742156610170171</c:v>
                </c:pt>
                <c:pt idx="3">
                  <c:v>-0.72791329088164392</c:v>
                </c:pt>
                <c:pt idx="4">
                  <c:v>-0.52440051270804089</c:v>
                </c:pt>
                <c:pt idx="5">
                  <c:v>-0.34069482708779542</c:v>
                </c:pt>
                <c:pt idx="6">
                  <c:v>-0.16789400478810559</c:v>
                </c:pt>
                <c:pt idx="7">
                  <c:v>0</c:v>
                </c:pt>
                <c:pt idx="8">
                  <c:v>0.16789400478810521</c:v>
                </c:pt>
                <c:pt idx="9">
                  <c:v>0.34069482708779542</c:v>
                </c:pt>
                <c:pt idx="10">
                  <c:v>0.52440051270804078</c:v>
                </c:pt>
                <c:pt idx="11">
                  <c:v>0.72791329088164392</c:v>
                </c:pt>
                <c:pt idx="12">
                  <c:v>0.96742156610170216</c:v>
                </c:pt>
                <c:pt idx="13">
                  <c:v>1.2815515655446006</c:v>
                </c:pt>
                <c:pt idx="14">
                  <c:v>1.8339146358159168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0E-4416-B4F5-EBDA59EAB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56480"/>
        <c:axId val="187557440"/>
      </c:scatterChart>
      <c:valAx>
        <c:axId val="18755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7557440"/>
        <c:crosses val="autoZero"/>
        <c:crossBetween val="midCat"/>
      </c:valAx>
      <c:valAx>
        <c:axId val="18755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7556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2</xdr:row>
      <xdr:rowOff>22860</xdr:rowOff>
    </xdr:from>
    <xdr:to>
      <xdr:col>13</xdr:col>
      <xdr:colOff>198120</xdr:colOff>
      <xdr:row>16</xdr:row>
      <xdr:rowOff>99060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7EACAAB-F0C7-434E-8258-BDFD8C2E1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eu%20Drive\Disciplinas%202023\Planejamento%20de%20Experimentos%20-%20P&#243;s\Atividades\Aula%206%20-%20Solu&#231;&#227;o.xlsx" TargetMode="External"/><Relationship Id="rId1" Type="http://schemas.openxmlformats.org/officeDocument/2006/relationships/externalLinkPath" Target="/Meu%20Drive/Disciplinas%202023/Planejamento%20de%20Experimentos%20-%20P&#243;s/Atividades/Aula%206%20-%20Solu&#231;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emplo 3 "/>
      <sheetName val="2^4"/>
      <sheetName val="Exemplo 4"/>
      <sheetName val="Exercício 6"/>
    </sheetNames>
    <sheetDataSet>
      <sheetData sheetId="0"/>
      <sheetData sheetId="1"/>
      <sheetData sheetId="2">
        <row r="2">
          <cell r="F2" t="str">
            <v>z</v>
          </cell>
        </row>
        <row r="3">
          <cell r="B3">
            <v>-14.125</v>
          </cell>
          <cell r="F3">
            <v>-1.8339146358159142</v>
          </cell>
        </row>
        <row r="4">
          <cell r="B4">
            <v>-8.625</v>
          </cell>
          <cell r="F4">
            <v>-1.2815515655446006</v>
          </cell>
        </row>
        <row r="5">
          <cell r="B5">
            <v>-0.625</v>
          </cell>
          <cell r="F5">
            <v>-0.96742156610170171</v>
          </cell>
        </row>
        <row r="6">
          <cell r="B6">
            <v>-0.625</v>
          </cell>
          <cell r="F6">
            <v>-0.72791329088164392</v>
          </cell>
        </row>
        <row r="7">
          <cell r="B7">
            <v>-0.625</v>
          </cell>
          <cell r="F7">
            <v>-0.52440051270804089</v>
          </cell>
        </row>
        <row r="8">
          <cell r="B8">
            <v>-0.125</v>
          </cell>
          <cell r="F8">
            <v>-0.34069482708779542</v>
          </cell>
        </row>
        <row r="9">
          <cell r="B9">
            <v>0.375</v>
          </cell>
          <cell r="F9">
            <v>-0.16789400478810559</v>
          </cell>
        </row>
        <row r="10">
          <cell r="B10">
            <v>0.375</v>
          </cell>
          <cell r="F10">
            <v>0</v>
          </cell>
        </row>
        <row r="11">
          <cell r="B11">
            <v>0.375</v>
          </cell>
          <cell r="F11">
            <v>0.16789400478810521</v>
          </cell>
        </row>
        <row r="12">
          <cell r="B12">
            <v>0.875</v>
          </cell>
          <cell r="F12">
            <v>0.34069482708779542</v>
          </cell>
        </row>
        <row r="13">
          <cell r="B13">
            <v>0.875</v>
          </cell>
          <cell r="F13">
            <v>0.52440051270804078</v>
          </cell>
        </row>
        <row r="14">
          <cell r="B14">
            <v>0.875</v>
          </cell>
          <cell r="F14">
            <v>0.72791329088164392</v>
          </cell>
        </row>
        <row r="15">
          <cell r="B15">
            <v>0.875</v>
          </cell>
          <cell r="F15">
            <v>0.96742156610170216</v>
          </cell>
        </row>
        <row r="16">
          <cell r="B16">
            <v>8.875</v>
          </cell>
          <cell r="F16">
            <v>1.2815515655446006</v>
          </cell>
        </row>
        <row r="17">
          <cell r="B17">
            <v>22.875</v>
          </cell>
          <cell r="F17">
            <v>1.8339146358159168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04A99-19CA-4BB2-B3AC-C52FFFC34754}">
  <dimension ref="A1:S7"/>
  <sheetViews>
    <sheetView tabSelected="1" zoomScaleNormal="100" workbookViewId="0">
      <selection activeCell="N11" sqref="N11"/>
    </sheetView>
  </sheetViews>
  <sheetFormatPr baseColWidth="10" defaultColWidth="8.90625" defaultRowHeight="15" x14ac:dyDescent="0.25"/>
  <cols>
    <col min="1" max="1" width="7.7265625" style="15" customWidth="1"/>
    <col min="2" max="2" width="6.1796875" style="15" customWidth="1"/>
    <col min="3" max="4" width="7.54296875" style="15" customWidth="1"/>
    <col min="5" max="5" width="14.6328125" style="15" customWidth="1"/>
    <col min="6" max="6" width="10.453125" style="15" bestFit="1" customWidth="1"/>
    <col min="7" max="7" width="9.1796875" style="15" customWidth="1"/>
    <col min="8" max="8" width="9.08984375" style="15" customWidth="1"/>
    <col min="9" max="9" width="8.26953125" style="15" customWidth="1"/>
    <col min="10" max="10" width="7.26953125" style="15" customWidth="1"/>
    <col min="11" max="11" width="6.453125" style="15" customWidth="1"/>
    <col min="12" max="12" width="11.6328125" style="15" bestFit="1" customWidth="1"/>
    <col min="13" max="13" width="6.54296875" style="15" customWidth="1"/>
    <col min="14" max="14" width="14" style="15" bestFit="1" customWidth="1"/>
    <col min="15" max="15" width="7.81640625" style="15" customWidth="1"/>
    <col min="16" max="16" width="7.08984375" style="15" customWidth="1"/>
    <col min="17" max="17" width="12.1796875" style="15" customWidth="1"/>
    <col min="18" max="18" width="14.1796875" style="15" customWidth="1"/>
    <col min="19" max="19" width="11.453125" style="15" customWidth="1"/>
    <col min="20" max="16384" width="8.90625" style="15"/>
  </cols>
  <sheetData>
    <row r="1" spans="1:19" ht="31.2" x14ac:dyDescent="0.25">
      <c r="A1" s="12" t="s">
        <v>35</v>
      </c>
      <c r="B1" s="12" t="s">
        <v>12</v>
      </c>
      <c r="C1" s="12" t="s">
        <v>13</v>
      </c>
      <c r="D1" s="12" t="s">
        <v>40</v>
      </c>
      <c r="E1" s="13" t="s">
        <v>5</v>
      </c>
      <c r="F1" s="12" t="s">
        <v>1</v>
      </c>
      <c r="G1" s="32" t="s">
        <v>36</v>
      </c>
      <c r="H1" s="32"/>
      <c r="I1" s="12" t="s">
        <v>34</v>
      </c>
      <c r="J1" s="12" t="s">
        <v>6</v>
      </c>
      <c r="K1" s="12" t="s">
        <v>16</v>
      </c>
      <c r="L1" s="12" t="s">
        <v>41</v>
      </c>
      <c r="M1" s="12" t="s">
        <v>17</v>
      </c>
      <c r="N1" s="14" t="s">
        <v>37</v>
      </c>
      <c r="O1" s="32" t="s">
        <v>38</v>
      </c>
      <c r="P1" s="32"/>
      <c r="Q1" s="12" t="s">
        <v>39</v>
      </c>
      <c r="R1" s="13" t="s">
        <v>15</v>
      </c>
      <c r="S1" s="12" t="s">
        <v>11</v>
      </c>
    </row>
    <row r="2" spans="1:19" x14ac:dyDescent="0.25">
      <c r="A2" s="16">
        <v>1</v>
      </c>
      <c r="B2" s="16">
        <v>-1</v>
      </c>
      <c r="C2" s="16">
        <v>-1</v>
      </c>
      <c r="D2" s="16">
        <f>B2*C2</f>
        <v>1</v>
      </c>
      <c r="E2" s="16">
        <v>40</v>
      </c>
      <c r="F2" s="16" t="s">
        <v>3</v>
      </c>
      <c r="G2" s="16">
        <v>57</v>
      </c>
      <c r="H2" s="16">
        <v>61</v>
      </c>
      <c r="I2" s="16">
        <v>59</v>
      </c>
      <c r="J2" s="16">
        <f>COUNTA(G2:H2)-1</f>
        <v>1</v>
      </c>
      <c r="K2" s="16">
        <f>((G2-I2)^2+(H2-I2)^2)/J2</f>
        <v>8</v>
      </c>
      <c r="L2" s="16">
        <f>J2*K2</f>
        <v>8</v>
      </c>
      <c r="M2" s="16">
        <f>L6/J6</f>
        <v>6.5</v>
      </c>
      <c r="N2" s="17">
        <f>SQRT(M2)</f>
        <v>2.5495097567963922</v>
      </c>
      <c r="O2" s="16" t="s">
        <v>8</v>
      </c>
      <c r="P2" s="16">
        <f>B6</f>
        <v>22.5</v>
      </c>
      <c r="Q2" s="18">
        <f>SQRT(M2/2)</f>
        <v>1.8027756377319946</v>
      </c>
      <c r="R2" s="16" t="str">
        <f>IF(ABS(P2)&gt;$J$7*$Q$2,"Significativo","Não Significativo")</f>
        <v>Significativo</v>
      </c>
      <c r="S2" s="16">
        <f>P2/2</f>
        <v>11.25</v>
      </c>
    </row>
    <row r="3" spans="1:19" x14ac:dyDescent="0.25">
      <c r="A3" s="16">
        <v>2</v>
      </c>
      <c r="B3" s="16">
        <v>1</v>
      </c>
      <c r="C3" s="16">
        <v>-1</v>
      </c>
      <c r="D3" s="16">
        <f t="shared" ref="D3:D5" si="0">B3*C3</f>
        <v>-1</v>
      </c>
      <c r="E3" s="16">
        <v>60</v>
      </c>
      <c r="F3" s="16" t="s">
        <v>3</v>
      </c>
      <c r="G3" s="16">
        <v>92</v>
      </c>
      <c r="H3" s="16">
        <v>88</v>
      </c>
      <c r="I3" s="16">
        <v>90</v>
      </c>
      <c r="J3" s="16">
        <f t="shared" ref="J3:J5" si="1">COUNTA(G3:H3)-1</f>
        <v>1</v>
      </c>
      <c r="K3" s="16">
        <f t="shared" ref="K3:K5" si="2">((G3-I3)^2+(H3-I3)^2)/J3</f>
        <v>8</v>
      </c>
      <c r="L3" s="16">
        <f t="shared" ref="L3:L5" si="3">J3*K3</f>
        <v>8</v>
      </c>
      <c r="M3" s="19"/>
      <c r="O3" s="16" t="s">
        <v>9</v>
      </c>
      <c r="P3" s="16">
        <f>C6</f>
        <v>-13.5</v>
      </c>
      <c r="Q3" s="19"/>
      <c r="R3" s="16" t="str">
        <f t="shared" ref="R3:R4" si="4">IF(ABS(P3)&gt;$J$7*$Q$2,"Significativo","Não Significativo")</f>
        <v>Significativo</v>
      </c>
      <c r="S3" s="16">
        <f>P3/2</f>
        <v>-6.75</v>
      </c>
    </row>
    <row r="4" spans="1:19" x14ac:dyDescent="0.25">
      <c r="A4" s="16">
        <v>3</v>
      </c>
      <c r="B4" s="16">
        <v>-1</v>
      </c>
      <c r="C4" s="16">
        <v>1</v>
      </c>
      <c r="D4" s="16">
        <f t="shared" si="0"/>
        <v>-1</v>
      </c>
      <c r="E4" s="16">
        <v>40</v>
      </c>
      <c r="F4" s="16" t="s">
        <v>4</v>
      </c>
      <c r="G4" s="16">
        <v>55</v>
      </c>
      <c r="H4" s="16">
        <v>53</v>
      </c>
      <c r="I4" s="16">
        <v>54</v>
      </c>
      <c r="J4" s="16">
        <f t="shared" si="1"/>
        <v>1</v>
      </c>
      <c r="K4" s="16">
        <f>((G4-I4)^2+(H4-I4)^2)/J4</f>
        <v>2</v>
      </c>
      <c r="L4" s="16">
        <f t="shared" si="3"/>
        <v>2</v>
      </c>
      <c r="M4" s="19"/>
      <c r="O4" s="16" t="s">
        <v>10</v>
      </c>
      <c r="P4" s="16">
        <f>D6</f>
        <v>-8.5</v>
      </c>
      <c r="R4" s="16" t="str">
        <f t="shared" si="4"/>
        <v>Significativo</v>
      </c>
      <c r="S4" s="16">
        <f>P4/2</f>
        <v>-4.25</v>
      </c>
    </row>
    <row r="5" spans="1:19" x14ac:dyDescent="0.25">
      <c r="A5" s="16">
        <v>4</v>
      </c>
      <c r="B5" s="16">
        <v>1</v>
      </c>
      <c r="C5" s="16">
        <v>1</v>
      </c>
      <c r="D5" s="16">
        <f t="shared" si="0"/>
        <v>1</v>
      </c>
      <c r="E5" s="16">
        <v>60</v>
      </c>
      <c r="F5" s="16" t="s">
        <v>4</v>
      </c>
      <c r="G5" s="16">
        <v>66</v>
      </c>
      <c r="H5" s="16">
        <v>70</v>
      </c>
      <c r="I5" s="16">
        <v>68</v>
      </c>
      <c r="J5" s="16">
        <f t="shared" si="1"/>
        <v>1</v>
      </c>
      <c r="K5" s="16">
        <f t="shared" si="2"/>
        <v>8</v>
      </c>
      <c r="L5" s="16">
        <f t="shared" si="3"/>
        <v>8</v>
      </c>
      <c r="M5" s="19"/>
      <c r="O5" s="16" t="s">
        <v>2</v>
      </c>
      <c r="P5" s="16">
        <f>AVERAGE(I2:I5)</f>
        <v>67.75</v>
      </c>
      <c r="Q5" s="18">
        <f>Q2/2</f>
        <v>0.90138781886599728</v>
      </c>
      <c r="R5" s="19"/>
      <c r="S5" s="16">
        <f>AVERAGE(I2:I5)</f>
        <v>67.75</v>
      </c>
    </row>
    <row r="6" spans="1:19" x14ac:dyDescent="0.25">
      <c r="A6" s="19" t="s">
        <v>38</v>
      </c>
      <c r="B6" s="19">
        <f>SUMPRODUCT(B2:B5,$I$2:$I$5)/2</f>
        <v>22.5</v>
      </c>
      <c r="C6" s="19">
        <f>SUMPRODUCT(C2:C5,$I$2:$I$5)/2</f>
        <v>-13.5</v>
      </c>
      <c r="D6" s="19">
        <f>SUMPRODUCT(D2:D5,$I$2:$I$5)/2</f>
        <v>-8.5</v>
      </c>
      <c r="I6" s="21" t="s">
        <v>7</v>
      </c>
      <c r="J6" s="22">
        <f>SUM(J2:J5)</f>
        <v>4</v>
      </c>
      <c r="K6" s="19"/>
      <c r="L6" s="22">
        <f>SUM(L2:L5)</f>
        <v>26</v>
      </c>
      <c r="M6" s="19"/>
    </row>
    <row r="7" spans="1:19" x14ac:dyDescent="0.25">
      <c r="I7" s="20" t="s">
        <v>14</v>
      </c>
      <c r="J7" s="18">
        <f>TINV(5%,J6)</f>
        <v>2.7764451051977934</v>
      </c>
    </row>
  </sheetData>
  <mergeCells count="2">
    <mergeCell ref="G1:H1"/>
    <mergeCell ref="O1:P1"/>
  </mergeCells>
  <pageMargins left="0.511811024" right="0.511811024" top="0.78740157499999996" bottom="0.78740157499999996" header="0.31496062000000002" footer="0.31496062000000002"/>
  <ignoredErrors>
    <ignoredError sqref="J2:J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A400E-8D66-4CB1-8437-B9AD63919AE9}">
  <dimension ref="A1:V33"/>
  <sheetViews>
    <sheetView zoomScaleNormal="100" workbookViewId="0">
      <selection activeCell="R3" sqref="R3"/>
    </sheetView>
  </sheetViews>
  <sheetFormatPr baseColWidth="10" defaultRowHeight="15" x14ac:dyDescent="0.25"/>
  <cols>
    <col min="5" max="5" width="11.54296875" bestFit="1" customWidth="1"/>
    <col min="12" max="12" width="11.54296875" bestFit="1" customWidth="1"/>
    <col min="20" max="20" width="14.90625" customWidth="1"/>
  </cols>
  <sheetData>
    <row r="1" spans="1:22" ht="46.8" x14ac:dyDescent="0.25">
      <c r="A1" s="3" t="s">
        <v>0</v>
      </c>
      <c r="B1" s="3">
        <v>1</v>
      </c>
      <c r="C1" s="3">
        <v>2</v>
      </c>
      <c r="D1" s="3">
        <v>3</v>
      </c>
      <c r="E1" s="3">
        <v>12</v>
      </c>
      <c r="F1" s="3">
        <v>13</v>
      </c>
      <c r="G1" s="3">
        <v>23</v>
      </c>
      <c r="H1" s="3">
        <v>123</v>
      </c>
      <c r="I1" s="33" t="s">
        <v>18</v>
      </c>
      <c r="J1" s="33"/>
      <c r="K1" s="3" t="s">
        <v>2</v>
      </c>
      <c r="L1" s="3" t="s">
        <v>6</v>
      </c>
      <c r="M1" s="3" t="s">
        <v>16</v>
      </c>
      <c r="N1" s="3" t="s">
        <v>16</v>
      </c>
      <c r="O1" s="3" t="s">
        <v>17</v>
      </c>
      <c r="P1" s="23" t="s">
        <v>42</v>
      </c>
      <c r="Q1" s="33" t="s">
        <v>38</v>
      </c>
      <c r="R1" s="33"/>
      <c r="S1" s="11" t="s">
        <v>39</v>
      </c>
      <c r="T1" s="4" t="s">
        <v>43</v>
      </c>
      <c r="U1" s="3" t="s">
        <v>44</v>
      </c>
      <c r="V1" s="2"/>
    </row>
    <row r="2" spans="1:22" x14ac:dyDescent="0.25">
      <c r="A2" s="1">
        <v>1</v>
      </c>
      <c r="B2" s="1">
        <v>-1</v>
      </c>
      <c r="C2" s="1">
        <v>-1</v>
      </c>
      <c r="D2" s="1">
        <v>-1</v>
      </c>
      <c r="E2" s="1">
        <f>B2*C2</f>
        <v>1</v>
      </c>
      <c r="F2" s="1">
        <f>B2*D2</f>
        <v>1</v>
      </c>
      <c r="G2" s="1">
        <f>C2*D2</f>
        <v>1</v>
      </c>
      <c r="H2" s="1">
        <f>B2*C2*D2</f>
        <v>-1</v>
      </c>
      <c r="I2" s="1">
        <v>56</v>
      </c>
      <c r="J2" s="1">
        <v>52</v>
      </c>
      <c r="K2" s="1">
        <v>54</v>
      </c>
      <c r="L2" s="1">
        <f>COUNTA(I2:J2)-1</f>
        <v>1</v>
      </c>
      <c r="M2" s="1">
        <f>((I2-K2)^2+(J2-K2)^2)/L2</f>
        <v>8</v>
      </c>
      <c r="N2" s="1">
        <f>L2*M2</f>
        <v>8</v>
      </c>
      <c r="O2" s="6">
        <f>N10/L10</f>
        <v>5.1875</v>
      </c>
      <c r="P2" s="8">
        <f>SQRT(O2)</f>
        <v>2.2776083947860748</v>
      </c>
      <c r="Q2" s="1">
        <v>1</v>
      </c>
      <c r="R2" s="6">
        <f>B10</f>
        <v>22.875</v>
      </c>
      <c r="S2" s="24">
        <f>SQRT(O2/4)</f>
        <v>1.1388041973930374</v>
      </c>
      <c r="T2" s="10" t="str">
        <f>IF(ABS(R2)&gt;$L$11*$S$2,"Significativo","Não Significativo")</f>
        <v>Significativo</v>
      </c>
      <c r="U2" s="6">
        <f>R2/2</f>
        <v>11.4375</v>
      </c>
      <c r="V2" s="2"/>
    </row>
    <row r="3" spans="1:22" x14ac:dyDescent="0.25">
      <c r="A3" s="1">
        <v>2</v>
      </c>
      <c r="B3" s="1">
        <v>1</v>
      </c>
      <c r="C3" s="1">
        <v>-1</v>
      </c>
      <c r="D3" s="1">
        <v>-1</v>
      </c>
      <c r="E3" s="1">
        <f t="shared" ref="E3:E9" si="0">B3*C3</f>
        <v>-1</v>
      </c>
      <c r="F3" s="1">
        <f t="shared" ref="F3:F9" si="1">B3*D3</f>
        <v>-1</v>
      </c>
      <c r="G3" s="1">
        <f t="shared" ref="G3:G9" si="2">C3*D3</f>
        <v>1</v>
      </c>
      <c r="H3" s="1">
        <f t="shared" ref="H3:H9" si="3">B3*C3*D3</f>
        <v>1</v>
      </c>
      <c r="I3" s="1">
        <v>85</v>
      </c>
      <c r="J3" s="1">
        <v>88</v>
      </c>
      <c r="K3" s="1">
        <v>86.5</v>
      </c>
      <c r="L3" s="1">
        <f t="shared" ref="L3:L9" si="4">COUNTA(I3:J3)-1</f>
        <v>1</v>
      </c>
      <c r="M3" s="1">
        <f>((I3-K3)^2+(J3-K3)^2)/L3</f>
        <v>4.5</v>
      </c>
      <c r="N3" s="1">
        <f t="shared" ref="N3:N9" si="5">L3*M3</f>
        <v>4.5</v>
      </c>
      <c r="O3" s="2"/>
      <c r="P3" s="2"/>
      <c r="Q3" s="1">
        <v>2</v>
      </c>
      <c r="R3" s="6">
        <f>C10</f>
        <v>-13.875</v>
      </c>
      <c r="S3" s="2"/>
      <c r="T3" s="10" t="str">
        <f t="shared" ref="T3:T8" si="6">IF(ABS(R3)&gt;$L$11*$S$2,"Significativo","Não Significativo")</f>
        <v>Significativo</v>
      </c>
      <c r="U3" s="6">
        <f t="shared" ref="U3:U8" si="7">R3/2</f>
        <v>-6.9375</v>
      </c>
      <c r="V3" s="2"/>
    </row>
    <row r="4" spans="1:22" x14ac:dyDescent="0.25">
      <c r="A4" s="1">
        <v>3</v>
      </c>
      <c r="B4" s="1">
        <v>-1</v>
      </c>
      <c r="C4" s="1">
        <v>1</v>
      </c>
      <c r="D4" s="1">
        <v>-1</v>
      </c>
      <c r="E4" s="1">
        <f t="shared" si="0"/>
        <v>-1</v>
      </c>
      <c r="F4" s="1">
        <f t="shared" si="1"/>
        <v>1</v>
      </c>
      <c r="G4" s="1">
        <f t="shared" si="2"/>
        <v>-1</v>
      </c>
      <c r="H4" s="1">
        <f t="shared" si="3"/>
        <v>1</v>
      </c>
      <c r="I4" s="1">
        <v>49</v>
      </c>
      <c r="J4" s="1">
        <v>47</v>
      </c>
      <c r="K4" s="1">
        <v>48</v>
      </c>
      <c r="L4" s="1">
        <f t="shared" si="4"/>
        <v>1</v>
      </c>
      <c r="M4" s="1">
        <f t="shared" ref="M4:M9" si="8">((I4-K4)^2+(J4-K4)^2)/L4</f>
        <v>2</v>
      </c>
      <c r="N4" s="1">
        <f t="shared" si="5"/>
        <v>2</v>
      </c>
      <c r="O4" s="2"/>
      <c r="P4" s="2"/>
      <c r="Q4" s="1">
        <v>3</v>
      </c>
      <c r="R4" s="1">
        <f>D10</f>
        <v>8.875</v>
      </c>
      <c r="S4" s="2"/>
      <c r="T4" s="10" t="str">
        <f t="shared" si="6"/>
        <v>Significativo</v>
      </c>
      <c r="U4" s="6">
        <f t="shared" si="7"/>
        <v>4.4375</v>
      </c>
      <c r="V4" s="2"/>
    </row>
    <row r="5" spans="1:22" x14ac:dyDescent="0.25">
      <c r="A5" s="1">
        <v>4</v>
      </c>
      <c r="B5" s="1">
        <v>1</v>
      </c>
      <c r="C5" s="1">
        <v>1</v>
      </c>
      <c r="D5" s="1">
        <v>-1</v>
      </c>
      <c r="E5" s="1">
        <f t="shared" si="0"/>
        <v>1</v>
      </c>
      <c r="F5" s="1">
        <f t="shared" si="1"/>
        <v>-1</v>
      </c>
      <c r="G5" s="1">
        <f t="shared" si="2"/>
        <v>-1</v>
      </c>
      <c r="H5" s="1">
        <f t="shared" si="3"/>
        <v>-1</v>
      </c>
      <c r="I5" s="1">
        <v>64</v>
      </c>
      <c r="J5" s="1">
        <v>62</v>
      </c>
      <c r="K5" s="1">
        <v>63</v>
      </c>
      <c r="L5" s="1">
        <f t="shared" si="4"/>
        <v>1</v>
      </c>
      <c r="M5" s="1">
        <f t="shared" si="8"/>
        <v>2</v>
      </c>
      <c r="N5" s="1">
        <f t="shared" si="5"/>
        <v>2</v>
      </c>
      <c r="O5" s="2"/>
      <c r="P5" s="2"/>
      <c r="Q5" s="1">
        <v>12</v>
      </c>
      <c r="R5" s="1">
        <f>E10</f>
        <v>-8.625</v>
      </c>
      <c r="S5" s="2"/>
      <c r="T5" s="10" t="str">
        <f t="shared" si="6"/>
        <v>Significativo</v>
      </c>
      <c r="U5" s="6">
        <f t="shared" si="7"/>
        <v>-4.3125</v>
      </c>
      <c r="V5" s="2"/>
    </row>
    <row r="6" spans="1:22" x14ac:dyDescent="0.25">
      <c r="A6" s="1">
        <v>5</v>
      </c>
      <c r="B6" s="1">
        <v>-1</v>
      </c>
      <c r="C6" s="1">
        <v>-1</v>
      </c>
      <c r="D6" s="1">
        <v>1</v>
      </c>
      <c r="E6" s="1">
        <f t="shared" si="0"/>
        <v>1</v>
      </c>
      <c r="F6" s="1">
        <f t="shared" si="1"/>
        <v>-1</v>
      </c>
      <c r="G6" s="1">
        <f t="shared" si="2"/>
        <v>-1</v>
      </c>
      <c r="H6" s="1">
        <f t="shared" si="3"/>
        <v>1</v>
      </c>
      <c r="I6" s="1">
        <v>65</v>
      </c>
      <c r="J6" s="1">
        <v>61</v>
      </c>
      <c r="K6" s="1">
        <v>63</v>
      </c>
      <c r="L6" s="1">
        <f t="shared" si="4"/>
        <v>1</v>
      </c>
      <c r="M6" s="1">
        <f t="shared" si="8"/>
        <v>8</v>
      </c>
      <c r="N6" s="1">
        <f t="shared" si="5"/>
        <v>8</v>
      </c>
      <c r="O6" s="2"/>
      <c r="P6" s="2"/>
      <c r="Q6" s="1">
        <v>13</v>
      </c>
      <c r="R6" s="1">
        <f>F10</f>
        <v>-0.875</v>
      </c>
      <c r="S6" s="2"/>
      <c r="T6" s="10" t="str">
        <f t="shared" si="6"/>
        <v>Não Significativo</v>
      </c>
      <c r="U6" s="6">
        <f t="shared" si="7"/>
        <v>-0.4375</v>
      </c>
      <c r="V6" s="2"/>
    </row>
    <row r="7" spans="1:22" x14ac:dyDescent="0.25">
      <c r="A7" s="1">
        <v>6</v>
      </c>
      <c r="B7" s="1">
        <v>1</v>
      </c>
      <c r="C7" s="1">
        <v>-1</v>
      </c>
      <c r="D7" s="1">
        <v>1</v>
      </c>
      <c r="E7" s="1">
        <f t="shared" si="0"/>
        <v>-1</v>
      </c>
      <c r="F7" s="1">
        <f t="shared" si="1"/>
        <v>1</v>
      </c>
      <c r="G7" s="1">
        <f t="shared" si="2"/>
        <v>-1</v>
      </c>
      <c r="H7" s="1">
        <f t="shared" si="3"/>
        <v>-1</v>
      </c>
      <c r="I7" s="1">
        <v>92</v>
      </c>
      <c r="J7" s="1">
        <v>95</v>
      </c>
      <c r="K7" s="1">
        <v>93.5</v>
      </c>
      <c r="L7" s="1">
        <f t="shared" si="4"/>
        <v>1</v>
      </c>
      <c r="M7" s="1">
        <f t="shared" si="8"/>
        <v>4.5</v>
      </c>
      <c r="N7" s="1">
        <f t="shared" si="5"/>
        <v>4.5</v>
      </c>
      <c r="O7" s="2"/>
      <c r="P7" s="2"/>
      <c r="Q7" s="1">
        <v>23</v>
      </c>
      <c r="R7" s="1">
        <f>G10</f>
        <v>0.875</v>
      </c>
      <c r="S7" s="2"/>
      <c r="T7" s="10" t="str">
        <f t="shared" si="6"/>
        <v>Não Significativo</v>
      </c>
      <c r="U7" s="6">
        <f t="shared" si="7"/>
        <v>0.4375</v>
      </c>
      <c r="V7" s="2"/>
    </row>
    <row r="8" spans="1:22" x14ac:dyDescent="0.25">
      <c r="A8" s="1">
        <v>7</v>
      </c>
      <c r="B8" s="1">
        <v>-1</v>
      </c>
      <c r="C8" s="1">
        <v>1</v>
      </c>
      <c r="D8" s="1">
        <v>1</v>
      </c>
      <c r="E8" s="1">
        <f t="shared" si="0"/>
        <v>-1</v>
      </c>
      <c r="F8" s="1">
        <f t="shared" si="1"/>
        <v>-1</v>
      </c>
      <c r="G8" s="1">
        <f t="shared" si="2"/>
        <v>1</v>
      </c>
      <c r="H8" s="1">
        <f t="shared" si="3"/>
        <v>-1</v>
      </c>
      <c r="I8" s="1">
        <v>57</v>
      </c>
      <c r="J8" s="1">
        <v>60</v>
      </c>
      <c r="K8" s="1">
        <v>58.5</v>
      </c>
      <c r="L8" s="1">
        <f t="shared" si="4"/>
        <v>1</v>
      </c>
      <c r="M8" s="1">
        <f t="shared" si="8"/>
        <v>4.5</v>
      </c>
      <c r="N8" s="1">
        <f t="shared" si="5"/>
        <v>4.5</v>
      </c>
      <c r="O8" s="2"/>
      <c r="P8" s="2"/>
      <c r="Q8" s="1">
        <v>123</v>
      </c>
      <c r="R8" s="1">
        <f>H10</f>
        <v>0.125</v>
      </c>
      <c r="S8" s="2"/>
      <c r="T8" s="10" t="str">
        <f t="shared" si="6"/>
        <v>Não Significativo</v>
      </c>
      <c r="U8" s="6">
        <f t="shared" si="7"/>
        <v>6.25E-2</v>
      </c>
      <c r="V8" s="2"/>
    </row>
    <row r="9" spans="1:22" x14ac:dyDescent="0.25">
      <c r="A9" s="1">
        <v>8</v>
      </c>
      <c r="B9" s="1">
        <v>1</v>
      </c>
      <c r="C9" s="1">
        <v>1</v>
      </c>
      <c r="D9" s="1">
        <v>1</v>
      </c>
      <c r="E9" s="1">
        <f t="shared" si="0"/>
        <v>1</v>
      </c>
      <c r="F9" s="1">
        <f t="shared" si="1"/>
        <v>1</v>
      </c>
      <c r="G9" s="1">
        <f t="shared" si="2"/>
        <v>1</v>
      </c>
      <c r="H9" s="1">
        <f t="shared" si="3"/>
        <v>1</v>
      </c>
      <c r="I9" s="1">
        <v>70</v>
      </c>
      <c r="J9" s="1">
        <v>74</v>
      </c>
      <c r="K9" s="1">
        <v>72</v>
      </c>
      <c r="L9" s="1">
        <f t="shared" si="4"/>
        <v>1</v>
      </c>
      <c r="M9" s="1">
        <f t="shared" si="8"/>
        <v>8</v>
      </c>
      <c r="N9" s="1">
        <f t="shared" si="5"/>
        <v>8</v>
      </c>
      <c r="O9" s="2"/>
      <c r="P9" s="2"/>
      <c r="Q9" s="1" t="s">
        <v>19</v>
      </c>
      <c r="R9" s="6">
        <f>AVERAGE(K2:K9)</f>
        <v>67.3125</v>
      </c>
      <c r="S9" s="6">
        <f>S2/2</f>
        <v>0.5694020986965187</v>
      </c>
      <c r="T9" s="2"/>
      <c r="U9" s="6">
        <f>R9</f>
        <v>67.3125</v>
      </c>
      <c r="V9" s="2"/>
    </row>
    <row r="10" spans="1:22" ht="15.6" x14ac:dyDescent="0.25">
      <c r="A10" s="2" t="s">
        <v>20</v>
      </c>
      <c r="B10" s="5">
        <f>SUMPRODUCT(B2:B9,$K$2:$K$9)/4</f>
        <v>22.875</v>
      </c>
      <c r="C10" s="5">
        <f t="shared" ref="C10:H10" si="9">SUMPRODUCT(C2:C9,$K$2:$K$9)/4</f>
        <v>-13.875</v>
      </c>
      <c r="D10" s="5">
        <f t="shared" si="9"/>
        <v>8.875</v>
      </c>
      <c r="E10" s="5">
        <f t="shared" si="9"/>
        <v>-8.625</v>
      </c>
      <c r="F10" s="5">
        <f t="shared" si="9"/>
        <v>-0.875</v>
      </c>
      <c r="G10" s="5">
        <f t="shared" si="9"/>
        <v>0.875</v>
      </c>
      <c r="H10" s="5">
        <f t="shared" si="9"/>
        <v>0.125</v>
      </c>
      <c r="I10" s="2"/>
      <c r="J10" s="2"/>
      <c r="K10" s="25" t="s">
        <v>21</v>
      </c>
      <c r="L10" s="3">
        <f>SUM(L2:L9)</f>
        <v>8</v>
      </c>
      <c r="M10" s="2"/>
      <c r="N10" s="3">
        <f>SUM(N2:N9)</f>
        <v>41.5</v>
      </c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7" t="s">
        <v>14</v>
      </c>
      <c r="L11" s="6">
        <f>TINV(5%, L10)</f>
        <v>2.3060041352041671</v>
      </c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6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2" t="s">
        <v>22</v>
      </c>
      <c r="B15" s="2"/>
      <c r="C15" s="2"/>
      <c r="D15" s="2"/>
      <c r="E15" s="2"/>
      <c r="F15" s="2"/>
      <c r="G15" s="2"/>
      <c r="H15" s="2" t="s">
        <v>23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6" x14ac:dyDescent="0.25">
      <c r="A17" s="3" t="s">
        <v>0</v>
      </c>
      <c r="B17" s="3">
        <v>1</v>
      </c>
      <c r="C17" s="3">
        <v>2</v>
      </c>
      <c r="D17" s="3">
        <v>12</v>
      </c>
      <c r="E17" s="26" t="s">
        <v>24</v>
      </c>
      <c r="F17" s="27" t="s">
        <v>25</v>
      </c>
      <c r="G17" s="2"/>
      <c r="H17" s="3" t="s">
        <v>0</v>
      </c>
      <c r="I17" s="3">
        <v>2</v>
      </c>
      <c r="J17" s="3">
        <v>3</v>
      </c>
      <c r="K17" s="3">
        <v>23</v>
      </c>
      <c r="L17" s="26" t="s">
        <v>24</v>
      </c>
      <c r="M17" s="27" t="s">
        <v>25</v>
      </c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1">
        <v>1</v>
      </c>
      <c r="B18" s="1">
        <v>-1</v>
      </c>
      <c r="C18" s="1">
        <v>-1</v>
      </c>
      <c r="D18" s="1">
        <f>B18*C18</f>
        <v>1</v>
      </c>
      <c r="E18" s="1">
        <v>54</v>
      </c>
      <c r="F18" s="28">
        <f>SUMPRODUCT(D18:D21,E18:E21)/2</f>
        <v>-8.75</v>
      </c>
      <c r="G18" s="2"/>
      <c r="H18" s="1">
        <v>1</v>
      </c>
      <c r="I18" s="1">
        <v>-1</v>
      </c>
      <c r="J18" s="1">
        <v>-1</v>
      </c>
      <c r="K18" s="1">
        <f>I18*J18</f>
        <v>1</v>
      </c>
      <c r="L18" s="1">
        <v>54</v>
      </c>
      <c r="M18" s="28">
        <f>SUMPRODUCT(K18:K21,L18:L21)/2</f>
        <v>0.75</v>
      </c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1">
        <v>2</v>
      </c>
      <c r="B19" s="1">
        <v>1</v>
      </c>
      <c r="C19" s="1">
        <v>-1</v>
      </c>
      <c r="D19" s="1">
        <f>B19*C19</f>
        <v>-1</v>
      </c>
      <c r="E19" s="1">
        <v>86.5</v>
      </c>
      <c r="F19" s="2"/>
      <c r="G19" s="2"/>
      <c r="H19" s="1">
        <v>3</v>
      </c>
      <c r="I19" s="1">
        <v>1</v>
      </c>
      <c r="J19" s="1">
        <v>-1</v>
      </c>
      <c r="K19" s="1">
        <f>I19*J19</f>
        <v>-1</v>
      </c>
      <c r="L19" s="1">
        <v>48</v>
      </c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1">
        <v>3</v>
      </c>
      <c r="B20" s="1">
        <v>-1</v>
      </c>
      <c r="C20" s="1">
        <v>1</v>
      </c>
      <c r="D20" s="1">
        <f t="shared" ref="D20:D21" si="10">B20*C20</f>
        <v>-1</v>
      </c>
      <c r="E20" s="1">
        <v>48</v>
      </c>
      <c r="F20" s="2"/>
      <c r="G20" s="2"/>
      <c r="H20" s="1">
        <v>5</v>
      </c>
      <c r="I20" s="1">
        <v>-1</v>
      </c>
      <c r="J20" s="1">
        <v>1</v>
      </c>
      <c r="K20" s="1">
        <f t="shared" ref="K20:K21" si="11">I20*J20</f>
        <v>-1</v>
      </c>
      <c r="L20" s="1">
        <v>63</v>
      </c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1">
        <v>4</v>
      </c>
      <c r="B21" s="1">
        <v>1</v>
      </c>
      <c r="C21" s="1">
        <v>1</v>
      </c>
      <c r="D21" s="1">
        <f t="shared" si="10"/>
        <v>1</v>
      </c>
      <c r="E21" s="1">
        <v>63</v>
      </c>
      <c r="F21" s="2"/>
      <c r="G21" s="2"/>
      <c r="H21" s="1">
        <v>7</v>
      </c>
      <c r="I21" s="1">
        <v>1</v>
      </c>
      <c r="J21" s="1">
        <v>1</v>
      </c>
      <c r="K21" s="1">
        <f t="shared" si="11"/>
        <v>1</v>
      </c>
      <c r="L21" s="1">
        <v>58.5</v>
      </c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2" t="s">
        <v>26</v>
      </c>
      <c r="B23" s="2"/>
      <c r="C23" s="2"/>
      <c r="D23" s="2"/>
      <c r="E23" s="2"/>
      <c r="F23" s="2"/>
      <c r="G23" s="2"/>
      <c r="H23" s="2" t="s">
        <v>27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6" x14ac:dyDescent="0.25">
      <c r="A25" s="3" t="s">
        <v>0</v>
      </c>
      <c r="B25" s="3">
        <v>1</v>
      </c>
      <c r="C25" s="3">
        <v>2</v>
      </c>
      <c r="D25" s="3">
        <v>12</v>
      </c>
      <c r="E25" s="26" t="s">
        <v>24</v>
      </c>
      <c r="F25" s="27" t="s">
        <v>25</v>
      </c>
      <c r="G25" s="2"/>
      <c r="H25" s="3" t="s">
        <v>0</v>
      </c>
      <c r="I25" s="3">
        <v>2</v>
      </c>
      <c r="J25" s="3">
        <v>3</v>
      </c>
      <c r="K25" s="3">
        <v>23</v>
      </c>
      <c r="L25" s="26" t="s">
        <v>24</v>
      </c>
      <c r="M25" s="27" t="s">
        <v>25</v>
      </c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1">
        <v>5</v>
      </c>
      <c r="B26" s="1">
        <v>-1</v>
      </c>
      <c r="C26" s="1">
        <v>-1</v>
      </c>
      <c r="D26" s="1">
        <f>B26*C26</f>
        <v>1</v>
      </c>
      <c r="E26" s="1">
        <v>63</v>
      </c>
      <c r="F26" s="29">
        <f>SUMPRODUCT(D26:D29,E26:E29)/2</f>
        <v>-8.5</v>
      </c>
      <c r="G26" s="2"/>
      <c r="H26" s="1">
        <v>2</v>
      </c>
      <c r="I26" s="1">
        <v>-1</v>
      </c>
      <c r="J26" s="1">
        <v>-1</v>
      </c>
      <c r="K26" s="1">
        <f>I26*J26</f>
        <v>1</v>
      </c>
      <c r="L26" s="1">
        <v>86.5</v>
      </c>
      <c r="M26" s="29">
        <f>SUMPRODUCT(K26:K29,L26:L29)/2</f>
        <v>1</v>
      </c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1">
        <v>6</v>
      </c>
      <c r="B27" s="1">
        <v>1</v>
      </c>
      <c r="C27" s="1">
        <v>-1</v>
      </c>
      <c r="D27" s="1">
        <f>B27*C27</f>
        <v>-1</v>
      </c>
      <c r="E27" s="1">
        <v>93.5</v>
      </c>
      <c r="F27" s="2"/>
      <c r="G27" s="2"/>
      <c r="H27" s="1">
        <v>4</v>
      </c>
      <c r="I27" s="1">
        <v>1</v>
      </c>
      <c r="J27" s="1">
        <v>-1</v>
      </c>
      <c r="K27" s="1">
        <f>I27*J27</f>
        <v>-1</v>
      </c>
      <c r="L27" s="1">
        <v>63</v>
      </c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1">
        <v>7</v>
      </c>
      <c r="B28" s="1">
        <v>-1</v>
      </c>
      <c r="C28" s="1">
        <v>1</v>
      </c>
      <c r="D28" s="1">
        <f t="shared" ref="D28:D29" si="12">B28*C28</f>
        <v>-1</v>
      </c>
      <c r="E28" s="1">
        <v>58.5</v>
      </c>
      <c r="F28" s="2"/>
      <c r="G28" s="2"/>
      <c r="H28" s="1">
        <v>6</v>
      </c>
      <c r="I28" s="1">
        <v>-1</v>
      </c>
      <c r="J28" s="1">
        <v>1</v>
      </c>
      <c r="K28" s="1">
        <f t="shared" ref="K28:K29" si="13">I28*J28</f>
        <v>-1</v>
      </c>
      <c r="L28" s="1">
        <v>93.5</v>
      </c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1">
        <v>8</v>
      </c>
      <c r="B29" s="1">
        <v>1</v>
      </c>
      <c r="C29" s="1">
        <v>1</v>
      </c>
      <c r="D29" s="1">
        <f t="shared" si="12"/>
        <v>1</v>
      </c>
      <c r="E29" s="1">
        <v>72</v>
      </c>
      <c r="F29" s="2"/>
      <c r="G29" s="2"/>
      <c r="H29" s="1">
        <v>8</v>
      </c>
      <c r="I29" s="1">
        <v>1</v>
      </c>
      <c r="J29" s="1">
        <v>1</v>
      </c>
      <c r="K29" s="1">
        <f t="shared" si="13"/>
        <v>1</v>
      </c>
      <c r="L29" s="1">
        <v>72</v>
      </c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2"/>
      <c r="B30" s="2"/>
      <c r="C30" s="2"/>
      <c r="D30" s="5"/>
      <c r="E30" s="2"/>
      <c r="F30" s="2"/>
      <c r="G30" s="2"/>
      <c r="H30" s="2"/>
      <c r="I30" s="2"/>
      <c r="J30" s="2"/>
      <c r="K30" s="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6" x14ac:dyDescent="0.25">
      <c r="A31" s="34" t="s">
        <v>28</v>
      </c>
      <c r="B31" s="34"/>
      <c r="C31" s="30">
        <f>(F26-F18)/2</f>
        <v>0.125</v>
      </c>
      <c r="D31" s="2"/>
      <c r="E31" s="2"/>
      <c r="F31" s="2"/>
      <c r="G31" s="2"/>
      <c r="H31" s="34" t="s">
        <v>29</v>
      </c>
      <c r="I31" s="34"/>
      <c r="J31" s="30">
        <f>(M26-M18)/2</f>
        <v>0.125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4">
    <mergeCell ref="I1:J1"/>
    <mergeCell ref="Q1:R1"/>
    <mergeCell ref="A31:B31"/>
    <mergeCell ref="H31:I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EFE93-BFB1-4742-A9A2-7B8B061534AB}">
  <dimension ref="A2:F17"/>
  <sheetViews>
    <sheetView zoomScaleNormal="100" workbookViewId="0">
      <selection activeCell="E24" sqref="E24"/>
    </sheetView>
  </sheetViews>
  <sheetFormatPr baseColWidth="10" defaultRowHeight="15" x14ac:dyDescent="0.25"/>
  <sheetData>
    <row r="2" spans="1:6" ht="31.2" x14ac:dyDescent="0.25">
      <c r="A2" s="3" t="s">
        <v>30</v>
      </c>
      <c r="B2" s="3" t="s">
        <v>20</v>
      </c>
      <c r="C2" s="35" t="s">
        <v>31</v>
      </c>
      <c r="D2" s="35"/>
      <c r="E2" s="4" t="s">
        <v>32</v>
      </c>
      <c r="F2" s="3" t="s">
        <v>33</v>
      </c>
    </row>
    <row r="3" spans="1:6" x14ac:dyDescent="0.25">
      <c r="A3" s="22">
        <v>1</v>
      </c>
      <c r="B3" s="1">
        <v>-14.125</v>
      </c>
      <c r="C3" s="1">
        <v>0</v>
      </c>
      <c r="D3" s="6">
        <f>(100/A17)</f>
        <v>6.666666666666667</v>
      </c>
      <c r="E3" s="6">
        <f>AVERAGE(C3:D3)</f>
        <v>3.3333333333333335</v>
      </c>
      <c r="F3" s="9">
        <f>NORMSINV(E3%)</f>
        <v>-1.8339146358159142</v>
      </c>
    </row>
    <row r="4" spans="1:6" x14ac:dyDescent="0.25">
      <c r="A4" s="22">
        <v>2</v>
      </c>
      <c r="B4" s="1">
        <v>-8.625</v>
      </c>
      <c r="C4" s="6">
        <f>D3</f>
        <v>6.666666666666667</v>
      </c>
      <c r="D4" s="6">
        <f>C4+$D$3</f>
        <v>13.333333333333334</v>
      </c>
      <c r="E4" s="6">
        <f t="shared" ref="E4:E17" si="0">AVERAGE(C4:D4)</f>
        <v>10</v>
      </c>
      <c r="F4" s="9">
        <f t="shared" ref="F4:F17" si="1">NORMSINV(E4%)</f>
        <v>-1.2815515655446006</v>
      </c>
    </row>
    <row r="5" spans="1:6" x14ac:dyDescent="0.25">
      <c r="A5" s="1">
        <v>3</v>
      </c>
      <c r="B5" s="1">
        <v>-0.625</v>
      </c>
      <c r="C5" s="6">
        <f t="shared" ref="C5:C17" si="2">D4</f>
        <v>13.333333333333334</v>
      </c>
      <c r="D5" s="6">
        <f t="shared" ref="D5:D17" si="3">C5+$D$3</f>
        <v>20</v>
      </c>
      <c r="E5" s="6">
        <f t="shared" si="0"/>
        <v>16.666666666666668</v>
      </c>
      <c r="F5" s="9">
        <f t="shared" si="1"/>
        <v>-0.96742156610170171</v>
      </c>
    </row>
    <row r="6" spans="1:6" x14ac:dyDescent="0.25">
      <c r="A6" s="1">
        <v>4</v>
      </c>
      <c r="B6" s="1">
        <v>-0.625</v>
      </c>
      <c r="C6" s="6">
        <f t="shared" si="2"/>
        <v>20</v>
      </c>
      <c r="D6" s="6">
        <f t="shared" si="3"/>
        <v>26.666666666666668</v>
      </c>
      <c r="E6" s="6">
        <f t="shared" si="0"/>
        <v>23.333333333333336</v>
      </c>
      <c r="F6" s="9">
        <f t="shared" si="1"/>
        <v>-0.72791329088164392</v>
      </c>
    </row>
    <row r="7" spans="1:6" x14ac:dyDescent="0.25">
      <c r="A7" s="1">
        <v>5</v>
      </c>
      <c r="B7" s="1">
        <v>-0.625</v>
      </c>
      <c r="C7" s="6">
        <f t="shared" si="2"/>
        <v>26.666666666666668</v>
      </c>
      <c r="D7" s="6">
        <f t="shared" si="3"/>
        <v>33.333333333333336</v>
      </c>
      <c r="E7" s="6">
        <f t="shared" si="0"/>
        <v>30</v>
      </c>
      <c r="F7" s="9">
        <f t="shared" si="1"/>
        <v>-0.52440051270804089</v>
      </c>
    </row>
    <row r="8" spans="1:6" x14ac:dyDescent="0.25">
      <c r="A8" s="1">
        <v>6</v>
      </c>
      <c r="B8" s="1">
        <v>-0.125</v>
      </c>
      <c r="C8" s="6">
        <f t="shared" si="2"/>
        <v>33.333333333333336</v>
      </c>
      <c r="D8" s="6">
        <f t="shared" si="3"/>
        <v>40</v>
      </c>
      <c r="E8" s="6">
        <f t="shared" si="0"/>
        <v>36.666666666666671</v>
      </c>
      <c r="F8" s="9">
        <f t="shared" si="1"/>
        <v>-0.34069482708779542</v>
      </c>
    </row>
    <row r="9" spans="1:6" x14ac:dyDescent="0.25">
      <c r="A9" s="1">
        <v>7</v>
      </c>
      <c r="B9" s="1">
        <v>0.375</v>
      </c>
      <c r="C9" s="6">
        <f t="shared" si="2"/>
        <v>40</v>
      </c>
      <c r="D9" s="6">
        <f t="shared" si="3"/>
        <v>46.666666666666664</v>
      </c>
      <c r="E9" s="6">
        <f t="shared" si="0"/>
        <v>43.333333333333329</v>
      </c>
      <c r="F9" s="9">
        <f t="shared" si="1"/>
        <v>-0.16789400478810559</v>
      </c>
    </row>
    <row r="10" spans="1:6" x14ac:dyDescent="0.25">
      <c r="A10" s="1">
        <v>8</v>
      </c>
      <c r="B10" s="1">
        <v>0.375</v>
      </c>
      <c r="C10" s="6">
        <f t="shared" si="2"/>
        <v>46.666666666666664</v>
      </c>
      <c r="D10" s="6">
        <f t="shared" si="3"/>
        <v>53.333333333333329</v>
      </c>
      <c r="E10" s="6">
        <f t="shared" si="0"/>
        <v>50</v>
      </c>
      <c r="F10" s="9">
        <f t="shared" si="1"/>
        <v>0</v>
      </c>
    </row>
    <row r="11" spans="1:6" x14ac:dyDescent="0.25">
      <c r="A11" s="1">
        <v>9</v>
      </c>
      <c r="B11" s="1">
        <v>0.375</v>
      </c>
      <c r="C11" s="6">
        <f t="shared" si="2"/>
        <v>53.333333333333329</v>
      </c>
      <c r="D11" s="6">
        <f t="shared" si="3"/>
        <v>59.999999999999993</v>
      </c>
      <c r="E11" s="6">
        <f t="shared" si="0"/>
        <v>56.666666666666657</v>
      </c>
      <c r="F11" s="9">
        <f t="shared" si="1"/>
        <v>0.16789400478810521</v>
      </c>
    </row>
    <row r="12" spans="1:6" x14ac:dyDescent="0.25">
      <c r="A12" s="1">
        <v>10</v>
      </c>
      <c r="B12" s="1">
        <v>0.875</v>
      </c>
      <c r="C12" s="6">
        <f t="shared" si="2"/>
        <v>59.999999999999993</v>
      </c>
      <c r="D12" s="6">
        <f t="shared" si="3"/>
        <v>66.666666666666657</v>
      </c>
      <c r="E12" s="6">
        <f t="shared" si="0"/>
        <v>63.333333333333329</v>
      </c>
      <c r="F12" s="9">
        <f t="shared" si="1"/>
        <v>0.34069482708779542</v>
      </c>
    </row>
    <row r="13" spans="1:6" x14ac:dyDescent="0.25">
      <c r="A13" s="1">
        <v>11</v>
      </c>
      <c r="B13" s="1">
        <v>0.875</v>
      </c>
      <c r="C13" s="6">
        <f t="shared" si="2"/>
        <v>66.666666666666657</v>
      </c>
      <c r="D13" s="6">
        <f t="shared" si="3"/>
        <v>73.333333333333329</v>
      </c>
      <c r="E13" s="6">
        <f t="shared" si="0"/>
        <v>70</v>
      </c>
      <c r="F13" s="9">
        <f t="shared" si="1"/>
        <v>0.52440051270804078</v>
      </c>
    </row>
    <row r="14" spans="1:6" x14ac:dyDescent="0.25">
      <c r="A14" s="1">
        <v>12</v>
      </c>
      <c r="B14" s="1">
        <v>0.875</v>
      </c>
      <c r="C14" s="6">
        <f t="shared" si="2"/>
        <v>73.333333333333329</v>
      </c>
      <c r="D14" s="6">
        <f t="shared" si="3"/>
        <v>80</v>
      </c>
      <c r="E14" s="6">
        <f t="shared" si="0"/>
        <v>76.666666666666657</v>
      </c>
      <c r="F14" s="9">
        <f t="shared" si="1"/>
        <v>0.72791329088164392</v>
      </c>
    </row>
    <row r="15" spans="1:6" x14ac:dyDescent="0.25">
      <c r="A15" s="1">
        <v>13</v>
      </c>
      <c r="B15" s="1">
        <v>0.875</v>
      </c>
      <c r="C15" s="6">
        <f t="shared" si="2"/>
        <v>80</v>
      </c>
      <c r="D15" s="6">
        <f t="shared" si="3"/>
        <v>86.666666666666671</v>
      </c>
      <c r="E15" s="6">
        <f t="shared" si="0"/>
        <v>83.333333333333343</v>
      </c>
      <c r="F15" s="9">
        <f t="shared" si="1"/>
        <v>0.96742156610170216</v>
      </c>
    </row>
    <row r="16" spans="1:6" x14ac:dyDescent="0.25">
      <c r="A16" s="22">
        <v>14</v>
      </c>
      <c r="B16" s="1">
        <v>8.875</v>
      </c>
      <c r="C16" s="6">
        <f t="shared" si="2"/>
        <v>86.666666666666671</v>
      </c>
      <c r="D16" s="6">
        <f t="shared" si="3"/>
        <v>93.333333333333343</v>
      </c>
      <c r="E16" s="6">
        <f t="shared" si="0"/>
        <v>90</v>
      </c>
      <c r="F16" s="9">
        <f t="shared" si="1"/>
        <v>1.2815515655446006</v>
      </c>
    </row>
    <row r="17" spans="1:6" x14ac:dyDescent="0.25">
      <c r="A17" s="22">
        <v>15</v>
      </c>
      <c r="B17" s="1">
        <v>22.875</v>
      </c>
      <c r="C17" s="6">
        <f t="shared" si="2"/>
        <v>93.333333333333343</v>
      </c>
      <c r="D17" s="6">
        <f t="shared" si="3"/>
        <v>100.00000000000001</v>
      </c>
      <c r="E17" s="6">
        <f t="shared" si="0"/>
        <v>96.666666666666686</v>
      </c>
      <c r="F17" s="9">
        <f t="shared" si="1"/>
        <v>1.8339146358159168</v>
      </c>
    </row>
  </sheetData>
  <mergeCells count="1">
    <mergeCell ref="C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Ejemplo 1</vt:lpstr>
      <vt:lpstr>Ejemplo 2</vt:lpstr>
      <vt:lpstr>Ejemplo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Dussán</dc:creator>
  <cp:lastModifiedBy>Kelly Dussán Medina</cp:lastModifiedBy>
  <dcterms:created xsi:type="dcterms:W3CDTF">2022-03-29T19:03:10Z</dcterms:created>
  <dcterms:modified xsi:type="dcterms:W3CDTF">2023-10-26T03:16:14Z</dcterms:modified>
</cp:coreProperties>
</file>