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mfurest\Downloads\"/>
    </mc:Choice>
  </mc:AlternateContent>
  <xr:revisionPtr revIDLastSave="0" documentId="8_{0E18F6B8-37E4-4F3E-B627-6D8127FD0469}" xr6:coauthVersionLast="47" xr6:coauthVersionMax="47" xr10:uidLastSave="{00000000-0000-0000-0000-000000000000}"/>
  <bookViews>
    <workbookView xWindow="1080" yWindow="405" windowWidth="15375" windowHeight="15195" xr2:uid="{00000000-000D-0000-FFFF-FFFF00000000}"/>
  </bookViews>
  <sheets>
    <sheet name="Inicio" sheetId="6" r:id="rId1"/>
    <sheet name="Biomasa" sheetId="1" state="hidden" r:id="rId2"/>
    <sheet name="Gas" sheetId="3" state="hidden" r:id="rId3"/>
    <sheet name="Oils" sheetId="2" state="hidden" r:id="rId4"/>
    <sheet name="Acuotubulares solo biomasa" sheetId="4" state="hidden" r:id="rId5"/>
    <sheet name="Modo de uso" sheetId="7" r:id="rId6"/>
    <sheet name="indices" sheetId="5" r:id="rId7"/>
  </sheets>
  <definedNames>
    <definedName name="_xlnm._FilterDatabase" localSheetId="1" hidden="1">Biomasa!$A$1:$M$20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6" l="1"/>
  <c r="G6" i="5" s="1"/>
  <c r="D5" i="6"/>
  <c r="B5" i="6"/>
  <c r="F8" i="5" s="1"/>
  <c r="L3" i="4"/>
  <c r="K3" i="4"/>
  <c r="D15" i="4"/>
  <c r="L4" i="4"/>
  <c r="K4" i="4"/>
  <c r="D16" i="4"/>
  <c r="L5" i="4"/>
  <c r="K5" i="4"/>
  <c r="D17" i="4"/>
  <c r="L6" i="4"/>
  <c r="K6" i="4"/>
  <c r="D18" i="4"/>
  <c r="L7" i="4"/>
  <c r="K7" i="4"/>
  <c r="D19" i="4"/>
  <c r="L8" i="4"/>
  <c r="K8" i="4"/>
  <c r="D20" i="4"/>
  <c r="L2" i="4"/>
  <c r="K2" i="4"/>
  <c r="D14" i="4"/>
  <c r="B15" i="4"/>
  <c r="B16" i="4"/>
  <c r="B17" i="4"/>
  <c r="B18" i="4"/>
  <c r="B19" i="4"/>
  <c r="B20" i="4"/>
  <c r="B14" i="4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5" i="2"/>
  <c r="T5" i="2"/>
  <c r="N6" i="2"/>
  <c r="N7" i="2"/>
  <c r="N8" i="2"/>
  <c r="N9" i="2"/>
  <c r="N10" i="2"/>
  <c r="N11" i="2"/>
  <c r="N12" i="2"/>
  <c r="N13" i="2"/>
  <c r="N14" i="2"/>
  <c r="N15" i="2"/>
  <c r="N16" i="2"/>
  <c r="N17" i="2"/>
  <c r="N5" i="2"/>
  <c r="L3" i="2"/>
  <c r="K3" i="2"/>
  <c r="P6" i="2"/>
  <c r="L4" i="2"/>
  <c r="K4" i="2"/>
  <c r="P7" i="2"/>
  <c r="L5" i="2"/>
  <c r="K5" i="2"/>
  <c r="P8" i="2"/>
  <c r="L6" i="2"/>
  <c r="K6" i="2"/>
  <c r="P9" i="2"/>
  <c r="L7" i="2"/>
  <c r="K7" i="2"/>
  <c r="P10" i="2"/>
  <c r="L8" i="2"/>
  <c r="K8" i="2"/>
  <c r="P11" i="2"/>
  <c r="L9" i="2"/>
  <c r="K9" i="2"/>
  <c r="P12" i="2"/>
  <c r="L10" i="2"/>
  <c r="K10" i="2"/>
  <c r="P13" i="2"/>
  <c r="L11" i="2"/>
  <c r="K11" i="2"/>
  <c r="P14" i="2"/>
  <c r="L12" i="2"/>
  <c r="K12" i="2"/>
  <c r="P15" i="2"/>
  <c r="L13" i="2"/>
  <c r="K13" i="2"/>
  <c r="P16" i="2"/>
  <c r="L14" i="2"/>
  <c r="K14" i="2"/>
  <c r="P17" i="2"/>
  <c r="L15" i="2"/>
  <c r="K15" i="2"/>
  <c r="U5" i="2"/>
  <c r="L16" i="2"/>
  <c r="K16" i="2"/>
  <c r="U6" i="2"/>
  <c r="L17" i="2"/>
  <c r="K17" i="2"/>
  <c r="U7" i="2"/>
  <c r="L18" i="2"/>
  <c r="K18" i="2"/>
  <c r="U8" i="2"/>
  <c r="L19" i="2"/>
  <c r="K19" i="2"/>
  <c r="U9" i="2"/>
  <c r="L20" i="2"/>
  <c r="K20" i="2"/>
  <c r="U10" i="2"/>
  <c r="L21" i="2"/>
  <c r="K21" i="2"/>
  <c r="U11" i="2"/>
  <c r="L22" i="2"/>
  <c r="K22" i="2"/>
  <c r="U12" i="2"/>
  <c r="L23" i="2"/>
  <c r="K23" i="2"/>
  <c r="U13" i="2"/>
  <c r="L24" i="2"/>
  <c r="K24" i="2"/>
  <c r="U14" i="2"/>
  <c r="L25" i="2"/>
  <c r="K25" i="2"/>
  <c r="U15" i="2"/>
  <c r="L26" i="2"/>
  <c r="K26" i="2"/>
  <c r="U16" i="2"/>
  <c r="L27" i="2"/>
  <c r="K27" i="2"/>
  <c r="U17" i="2"/>
  <c r="L28" i="2"/>
  <c r="K28" i="2"/>
  <c r="U18" i="2"/>
  <c r="L29" i="2"/>
  <c r="K29" i="2"/>
  <c r="U19" i="2"/>
  <c r="L30" i="2"/>
  <c r="K30" i="2"/>
  <c r="U20" i="2"/>
  <c r="L31" i="2"/>
  <c r="K31" i="2"/>
  <c r="U21" i="2"/>
  <c r="L2" i="2"/>
  <c r="K2" i="2"/>
  <c r="P5" i="2"/>
  <c r="B13" i="3"/>
  <c r="B14" i="3"/>
  <c r="B15" i="3"/>
  <c r="B16" i="3"/>
  <c r="B12" i="3"/>
  <c r="L3" i="3"/>
  <c r="K3" i="3"/>
  <c r="D13" i="3"/>
  <c r="L4" i="3"/>
  <c r="K4" i="3"/>
  <c r="D14" i="3"/>
  <c r="L5" i="3"/>
  <c r="K5" i="3"/>
  <c r="D15" i="3"/>
  <c r="L6" i="3"/>
  <c r="K6" i="3"/>
  <c r="D16" i="3"/>
  <c r="L2" i="3"/>
  <c r="K2" i="3"/>
  <c r="D12" i="3"/>
  <c r="T9" i="1"/>
  <c r="T10" i="1"/>
  <c r="T11" i="1"/>
  <c r="T12" i="1"/>
  <c r="T13" i="1"/>
  <c r="T14" i="1"/>
  <c r="T15" i="1"/>
  <c r="T16" i="1"/>
  <c r="T17" i="1"/>
  <c r="T18" i="1"/>
  <c r="U18" i="1"/>
  <c r="T19" i="1"/>
  <c r="T8" i="1"/>
  <c r="L27" i="1"/>
  <c r="K27" i="1"/>
  <c r="V13" i="1"/>
  <c r="U14" i="1"/>
  <c r="U19" i="1"/>
  <c r="U8" i="1"/>
  <c r="U15" i="1"/>
  <c r="Q22" i="1"/>
  <c r="N9" i="1"/>
  <c r="N10" i="1"/>
  <c r="N11" i="1"/>
  <c r="N12" i="1"/>
  <c r="N13" i="1"/>
  <c r="N14" i="1"/>
  <c r="N15" i="1"/>
  <c r="N16" i="1"/>
  <c r="N17" i="1"/>
  <c r="N18" i="1"/>
  <c r="N19" i="1"/>
  <c r="N8" i="1"/>
  <c r="L23" i="1"/>
  <c r="K23" i="1"/>
  <c r="V9" i="1"/>
  <c r="L24" i="1"/>
  <c r="K24" i="1"/>
  <c r="V10" i="1"/>
  <c r="L25" i="1"/>
  <c r="K25" i="1"/>
  <c r="V11" i="1"/>
  <c r="L26" i="1"/>
  <c r="K26" i="1"/>
  <c r="V12" i="1"/>
  <c r="L28" i="1"/>
  <c r="K28" i="1"/>
  <c r="V14" i="1"/>
  <c r="L29" i="1"/>
  <c r="K29" i="1"/>
  <c r="V15" i="1"/>
  <c r="L30" i="1"/>
  <c r="K30" i="1"/>
  <c r="V16" i="1"/>
  <c r="L31" i="1"/>
  <c r="K31" i="1"/>
  <c r="V17" i="1"/>
  <c r="L32" i="1"/>
  <c r="K32" i="1"/>
  <c r="V18" i="1"/>
  <c r="L33" i="1"/>
  <c r="K33" i="1"/>
  <c r="V19" i="1"/>
  <c r="L22" i="1"/>
  <c r="K22" i="1"/>
  <c r="V8" i="1"/>
  <c r="L3" i="1"/>
  <c r="K3" i="1"/>
  <c r="L4" i="1"/>
  <c r="K4" i="1"/>
  <c r="L5" i="1"/>
  <c r="K5" i="1"/>
  <c r="L6" i="1"/>
  <c r="K6" i="1"/>
  <c r="P8" i="1"/>
  <c r="L7" i="1"/>
  <c r="K7" i="1"/>
  <c r="P9" i="1"/>
  <c r="L8" i="1"/>
  <c r="K8" i="1"/>
  <c r="P10" i="1"/>
  <c r="L9" i="1"/>
  <c r="K9" i="1"/>
  <c r="P11" i="1"/>
  <c r="L10" i="1"/>
  <c r="K10" i="1"/>
  <c r="P12" i="1"/>
  <c r="L11" i="1"/>
  <c r="K11" i="1"/>
  <c r="P13" i="1"/>
  <c r="L12" i="1"/>
  <c r="K12" i="1"/>
  <c r="P14" i="1"/>
  <c r="L13" i="1"/>
  <c r="K13" i="1"/>
  <c r="P15" i="1"/>
  <c r="L14" i="1"/>
  <c r="K14" i="1"/>
  <c r="P16" i="1"/>
  <c r="L15" i="1"/>
  <c r="K15" i="1"/>
  <c r="P17" i="1"/>
  <c r="L16" i="1"/>
  <c r="K16" i="1"/>
  <c r="P18" i="1"/>
  <c r="L17" i="1"/>
  <c r="K17" i="1"/>
  <c r="P19" i="1"/>
  <c r="L18" i="1"/>
  <c r="K18" i="1"/>
  <c r="L2" i="1"/>
  <c r="K2" i="1"/>
  <c r="D26" i="4"/>
  <c r="C20" i="4"/>
  <c r="C19" i="4"/>
  <c r="C18" i="4"/>
  <c r="C17" i="4"/>
  <c r="C16" i="4"/>
  <c r="C15" i="4"/>
  <c r="C14" i="4"/>
  <c r="D19" i="3"/>
  <c r="C16" i="3"/>
  <c r="C15" i="3"/>
  <c r="C14" i="3"/>
  <c r="C13" i="3"/>
  <c r="C12" i="3"/>
  <c r="B19" i="3"/>
  <c r="V24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24" i="2"/>
  <c r="Q20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W22" i="1"/>
  <c r="O19" i="1"/>
  <c r="O18" i="1"/>
  <c r="U17" i="1"/>
  <c r="O17" i="1"/>
  <c r="U16" i="1"/>
  <c r="O16" i="1"/>
  <c r="O15" i="1"/>
  <c r="O14" i="1"/>
  <c r="U13" i="1"/>
  <c r="O13" i="1"/>
  <c r="U12" i="1"/>
  <c r="O12" i="1"/>
  <c r="U11" i="1"/>
  <c r="O11" i="1"/>
  <c r="U10" i="1"/>
  <c r="O10" i="1"/>
  <c r="U9" i="1"/>
  <c r="O9" i="1"/>
  <c r="O8" i="1"/>
  <c r="T110" i="2"/>
  <c r="E14" i="5"/>
  <c r="D106" i="3"/>
  <c r="E12" i="5"/>
  <c r="U22" i="1"/>
  <c r="T39" i="2"/>
  <c r="T45" i="2"/>
  <c r="T47" i="2"/>
  <c r="T51" i="2"/>
  <c r="T53" i="2"/>
  <c r="T55" i="2"/>
  <c r="T57" i="2"/>
  <c r="T59" i="2"/>
  <c r="T61" i="2"/>
  <c r="T63" i="2"/>
  <c r="T65" i="2"/>
  <c r="T67" i="2"/>
  <c r="T69" i="2"/>
  <c r="T71" i="2"/>
  <c r="T73" i="2"/>
  <c r="T75" i="2"/>
  <c r="T79" i="2"/>
  <c r="T83" i="2"/>
  <c r="T87" i="2"/>
  <c r="T91" i="2"/>
  <c r="T95" i="2"/>
  <c r="T99" i="2"/>
  <c r="T103" i="2"/>
  <c r="T107" i="2"/>
  <c r="T111" i="2"/>
  <c r="T31" i="2"/>
  <c r="T33" i="2"/>
  <c r="T35" i="2"/>
  <c r="T37" i="2"/>
  <c r="T41" i="2"/>
  <c r="T43" i="2"/>
  <c r="T49" i="2"/>
  <c r="T28" i="2"/>
  <c r="U25" i="2"/>
  <c r="T76" i="2"/>
  <c r="T80" i="2"/>
  <c r="T84" i="2"/>
  <c r="T88" i="2"/>
  <c r="T92" i="2"/>
  <c r="T96" i="2"/>
  <c r="T100" i="2"/>
  <c r="T104" i="2"/>
  <c r="T108" i="2"/>
  <c r="T30" i="2"/>
  <c r="T32" i="2"/>
  <c r="T34" i="2"/>
  <c r="T36" i="2"/>
  <c r="T38" i="2"/>
  <c r="T40" i="2"/>
  <c r="T42" i="2"/>
  <c r="T44" i="2"/>
  <c r="T46" i="2"/>
  <c r="T48" i="2"/>
  <c r="T50" i="2"/>
  <c r="T52" i="2"/>
  <c r="T54" i="2"/>
  <c r="T56" i="2"/>
  <c r="T58" i="2"/>
  <c r="T60" i="2"/>
  <c r="T62" i="2"/>
  <c r="T64" i="2"/>
  <c r="T66" i="2"/>
  <c r="T68" i="2"/>
  <c r="T70" i="2"/>
  <c r="T72" i="2"/>
  <c r="T74" i="2"/>
  <c r="T77" i="2"/>
  <c r="T81" i="2"/>
  <c r="T85" i="2"/>
  <c r="T89" i="2"/>
  <c r="T93" i="2"/>
  <c r="T97" i="2"/>
  <c r="T101" i="2"/>
  <c r="T105" i="2"/>
  <c r="T109" i="2"/>
  <c r="T27" i="2"/>
  <c r="T29" i="2"/>
  <c r="T78" i="2"/>
  <c r="T82" i="2"/>
  <c r="T86" i="2"/>
  <c r="T90" i="2"/>
  <c r="T94" i="2"/>
  <c r="T98" i="2"/>
  <c r="T102" i="2"/>
  <c r="T106" i="2"/>
  <c r="D28" i="3"/>
  <c r="D31" i="3"/>
  <c r="D35" i="3"/>
  <c r="D39" i="3"/>
  <c r="D43" i="3"/>
  <c r="D47" i="3"/>
  <c r="D51" i="3"/>
  <c r="D55" i="3"/>
  <c r="D59" i="3"/>
  <c r="D63" i="3"/>
  <c r="D67" i="3"/>
  <c r="D71" i="3"/>
  <c r="D75" i="3"/>
  <c r="D79" i="3"/>
  <c r="D83" i="3"/>
  <c r="D87" i="3"/>
  <c r="D91" i="3"/>
  <c r="D95" i="3"/>
  <c r="D99" i="3"/>
  <c r="D103" i="3"/>
  <c r="D107" i="3"/>
  <c r="D24" i="3"/>
  <c r="D26" i="3"/>
  <c r="D29" i="3"/>
  <c r="D32" i="3"/>
  <c r="D36" i="3"/>
  <c r="D40" i="3"/>
  <c r="D44" i="3"/>
  <c r="D48" i="3"/>
  <c r="D52" i="3"/>
  <c r="D56" i="3"/>
  <c r="D60" i="3"/>
  <c r="D64" i="3"/>
  <c r="D68" i="3"/>
  <c r="D72" i="3"/>
  <c r="D76" i="3"/>
  <c r="D80" i="3"/>
  <c r="D84" i="3"/>
  <c r="D88" i="3"/>
  <c r="D92" i="3"/>
  <c r="D96" i="3"/>
  <c r="D100" i="3"/>
  <c r="D104" i="3"/>
  <c r="D93" i="3"/>
  <c r="C20" i="3"/>
  <c r="D33" i="3"/>
  <c r="D37" i="3"/>
  <c r="D41" i="3"/>
  <c r="D45" i="3"/>
  <c r="D49" i="3"/>
  <c r="D53" i="3"/>
  <c r="D57" i="3"/>
  <c r="D61" i="3"/>
  <c r="D65" i="3"/>
  <c r="D69" i="3"/>
  <c r="D73" i="3"/>
  <c r="D77" i="3"/>
  <c r="D81" i="3"/>
  <c r="D85" i="3"/>
  <c r="D89" i="3"/>
  <c r="D97" i="3"/>
  <c r="D101" i="3"/>
  <c r="D105" i="3"/>
  <c r="D23" i="3"/>
  <c r="D25" i="3"/>
  <c r="D27" i="3"/>
  <c r="D30" i="3"/>
  <c r="D34" i="3"/>
  <c r="D38" i="3"/>
  <c r="D42" i="3"/>
  <c r="D46" i="3"/>
  <c r="D50" i="3"/>
  <c r="D54" i="3"/>
  <c r="D58" i="3"/>
  <c r="D62" i="3"/>
  <c r="D66" i="3"/>
  <c r="D70" i="3"/>
  <c r="D74" i="3"/>
  <c r="D78" i="3"/>
  <c r="D82" i="3"/>
  <c r="D86" i="3"/>
  <c r="D90" i="3"/>
  <c r="D94" i="3"/>
  <c r="D98" i="3"/>
  <c r="D102" i="3"/>
  <c r="O22" i="1"/>
  <c r="E10" i="5"/>
  <c r="V23" i="1"/>
  <c r="E11" i="5"/>
  <c r="V120" i="1"/>
  <c r="V116" i="1"/>
  <c r="V112" i="1"/>
  <c r="V108" i="1"/>
  <c r="V104" i="1"/>
  <c r="V100" i="1"/>
  <c r="V96" i="1"/>
  <c r="V92" i="1"/>
  <c r="V88" i="1"/>
  <c r="V84" i="1"/>
  <c r="V80" i="1"/>
  <c r="V76" i="1"/>
  <c r="V72" i="1"/>
  <c r="V68" i="1"/>
  <c r="V64" i="1"/>
  <c r="V60" i="1"/>
  <c r="V56" i="1"/>
  <c r="V52" i="1"/>
  <c r="V48" i="1"/>
  <c r="V44" i="1"/>
  <c r="V40" i="1"/>
  <c r="V36" i="1"/>
  <c r="V32" i="1"/>
  <c r="V28" i="1"/>
  <c r="V83" i="1"/>
  <c r="V59" i="1"/>
  <c r="V51" i="1"/>
  <c r="V43" i="1"/>
  <c r="V31" i="1"/>
  <c r="V118" i="1"/>
  <c r="V110" i="1"/>
  <c r="V94" i="1"/>
  <c r="V82" i="1"/>
  <c r="V66" i="1"/>
  <c r="V50" i="1"/>
  <c r="V34" i="1"/>
  <c r="V123" i="1"/>
  <c r="V119" i="1"/>
  <c r="V115" i="1"/>
  <c r="V111" i="1"/>
  <c r="V103" i="1"/>
  <c r="V99" i="1"/>
  <c r="V91" i="1"/>
  <c r="V79" i="1"/>
  <c r="V63" i="1"/>
  <c r="V35" i="1"/>
  <c r="V122" i="1"/>
  <c r="V102" i="1"/>
  <c r="V86" i="1"/>
  <c r="V74" i="1"/>
  <c r="V62" i="1"/>
  <c r="V42" i="1"/>
  <c r="V30" i="1"/>
  <c r="V121" i="1"/>
  <c r="V117" i="1"/>
  <c r="V113" i="1"/>
  <c r="V109" i="1"/>
  <c r="V105" i="1"/>
  <c r="V101" i="1"/>
  <c r="V97" i="1"/>
  <c r="V93" i="1"/>
  <c r="V89" i="1"/>
  <c r="V85" i="1"/>
  <c r="V81" i="1"/>
  <c r="V77" i="1"/>
  <c r="V73" i="1"/>
  <c r="V69" i="1"/>
  <c r="V65" i="1"/>
  <c r="V61" i="1"/>
  <c r="V57" i="1"/>
  <c r="V53" i="1"/>
  <c r="V49" i="1"/>
  <c r="V45" i="1"/>
  <c r="V41" i="1"/>
  <c r="V37" i="1"/>
  <c r="V33" i="1"/>
  <c r="V29" i="1"/>
  <c r="V25" i="1"/>
  <c r="V107" i="1"/>
  <c r="V95" i="1"/>
  <c r="V87" i="1"/>
  <c r="V75" i="1"/>
  <c r="V71" i="1"/>
  <c r="V67" i="1"/>
  <c r="V55" i="1"/>
  <c r="V47" i="1"/>
  <c r="V39" i="1"/>
  <c r="V27" i="1"/>
  <c r="V114" i="1"/>
  <c r="V106" i="1"/>
  <c r="V98" i="1"/>
  <c r="V90" i="1"/>
  <c r="V78" i="1"/>
  <c r="V70" i="1"/>
  <c r="V58" i="1"/>
  <c r="V54" i="1"/>
  <c r="V46" i="1"/>
  <c r="V38" i="1"/>
  <c r="V26" i="1"/>
  <c r="P23" i="1"/>
  <c r="P123" i="1"/>
  <c r="P121" i="1"/>
  <c r="P119" i="1"/>
  <c r="P117" i="1"/>
  <c r="P115" i="1"/>
  <c r="P113" i="1"/>
  <c r="P111" i="1"/>
  <c r="P108" i="1"/>
  <c r="P104" i="1"/>
  <c r="P100" i="1"/>
  <c r="P96" i="1"/>
  <c r="P92" i="1"/>
  <c r="P88" i="1"/>
  <c r="P84" i="1"/>
  <c r="P80" i="1"/>
  <c r="P76" i="1"/>
  <c r="P72" i="1"/>
  <c r="P68" i="1"/>
  <c r="P64" i="1"/>
  <c r="P60" i="1"/>
  <c r="P56" i="1"/>
  <c r="P52" i="1"/>
  <c r="P48" i="1"/>
  <c r="P44" i="1"/>
  <c r="P40" i="1"/>
  <c r="P36" i="1"/>
  <c r="P32" i="1"/>
  <c r="P28" i="1"/>
  <c r="P37" i="1"/>
  <c r="P25" i="1"/>
  <c r="P107" i="1"/>
  <c r="P99" i="1"/>
  <c r="P83" i="1"/>
  <c r="P59" i="1"/>
  <c r="P55" i="1"/>
  <c r="P47" i="1"/>
  <c r="P35" i="1"/>
  <c r="P31" i="1"/>
  <c r="P109" i="1"/>
  <c r="P105" i="1"/>
  <c r="P101" i="1"/>
  <c r="P97" i="1"/>
  <c r="P93" i="1"/>
  <c r="P89" i="1"/>
  <c r="P85" i="1"/>
  <c r="P81" i="1"/>
  <c r="P77" i="1"/>
  <c r="P73" i="1"/>
  <c r="P69" i="1"/>
  <c r="P65" i="1"/>
  <c r="P61" i="1"/>
  <c r="P57" i="1"/>
  <c r="P53" i="1"/>
  <c r="P49" i="1"/>
  <c r="P45" i="1"/>
  <c r="P41" i="1"/>
  <c r="P33" i="1"/>
  <c r="P29" i="1"/>
  <c r="P71" i="1"/>
  <c r="P67" i="1"/>
  <c r="P63" i="1"/>
  <c r="P43" i="1"/>
  <c r="P122" i="1"/>
  <c r="P120" i="1"/>
  <c r="P118" i="1"/>
  <c r="P116" i="1"/>
  <c r="P114" i="1"/>
  <c r="P112" i="1"/>
  <c r="P110" i="1"/>
  <c r="P106" i="1"/>
  <c r="P102" i="1"/>
  <c r="P98" i="1"/>
  <c r="P94" i="1"/>
  <c r="P90" i="1"/>
  <c r="P86" i="1"/>
  <c r="P82" i="1"/>
  <c r="P78" i="1"/>
  <c r="P74" i="1"/>
  <c r="P70" i="1"/>
  <c r="P66" i="1"/>
  <c r="P62" i="1"/>
  <c r="P58" i="1"/>
  <c r="P54" i="1"/>
  <c r="P50" i="1"/>
  <c r="P46" i="1"/>
  <c r="P42" i="1"/>
  <c r="P38" i="1"/>
  <c r="P34" i="1"/>
  <c r="P30" i="1"/>
  <c r="P26" i="1"/>
  <c r="P103" i="1"/>
  <c r="P95" i="1"/>
  <c r="P91" i="1"/>
  <c r="P87" i="1"/>
  <c r="P79" i="1"/>
  <c r="P75" i="1"/>
  <c r="P51" i="1"/>
  <c r="P39" i="1"/>
  <c r="P27" i="1"/>
  <c r="O20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21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B26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27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E13" i="5"/>
  <c r="P23" i="2"/>
  <c r="E15" i="5"/>
  <c r="G7" i="5" l="1"/>
  <c r="F7" i="5"/>
  <c r="F6" i="5"/>
  <c r="E9" i="6"/>
</calcChain>
</file>

<file path=xl/sharedStrings.xml><?xml version="1.0" encoding="utf-8"?>
<sst xmlns="http://schemas.openxmlformats.org/spreadsheetml/2006/main" count="555" uniqueCount="316">
  <si>
    <t>Proyecto</t>
  </si>
  <si>
    <t>Tipo de caldera</t>
  </si>
  <si>
    <t>Presión</t>
  </si>
  <si>
    <t>presion numero</t>
  </si>
  <si>
    <t>Capacidad</t>
  </si>
  <si>
    <t>capa numero</t>
  </si>
  <si>
    <t>Combustible</t>
  </si>
  <si>
    <t>Costo</t>
  </si>
  <si>
    <t>Costo en 2016</t>
  </si>
  <si>
    <t>10-05</t>
  </si>
  <si>
    <t>Humotubular</t>
  </si>
  <si>
    <t>2 kg*/cm2</t>
  </si>
  <si>
    <t>2.700 kg/h</t>
  </si>
  <si>
    <t>Chips</t>
  </si>
  <si>
    <t>U$S 137.085</t>
  </si>
  <si>
    <t>07-04</t>
  </si>
  <si>
    <t>4 kg*/cm2</t>
  </si>
  <si>
    <t>850 kg/h</t>
  </si>
  <si>
    <t>Leña</t>
  </si>
  <si>
    <t>U$S 165.000</t>
  </si>
  <si>
    <t>12-04</t>
  </si>
  <si>
    <t>5 kg*/cm2</t>
  </si>
  <si>
    <t xml:space="preserve">2500 Kg/h </t>
  </si>
  <si>
    <t>U$S 274.800</t>
  </si>
  <si>
    <t>08-04</t>
  </si>
  <si>
    <t>6 kg*/cm2</t>
  </si>
  <si>
    <t>200 kg/h</t>
  </si>
  <si>
    <t>U$S 30.000</t>
  </si>
  <si>
    <t>07-01</t>
  </si>
  <si>
    <t>7 kg*/cm2</t>
  </si>
  <si>
    <t>20 ton/h</t>
  </si>
  <si>
    <t>U$S 630.000</t>
  </si>
  <si>
    <t>7 a 15 kg</t>
  </si>
  <si>
    <t>hibridas hasta  17 kg</t>
  </si>
  <si>
    <t>03-10</t>
  </si>
  <si>
    <t xml:space="preserve">8 Kg*/cm2 </t>
  </si>
  <si>
    <t>600 kg/h</t>
  </si>
  <si>
    <t>U$S 19.667</t>
  </si>
  <si>
    <t>q1^0,7</t>
  </si>
  <si>
    <t>15-02</t>
  </si>
  <si>
    <t>8 Kg*/cm2</t>
  </si>
  <si>
    <t>1000 Kg/h</t>
  </si>
  <si>
    <t>U$S 130.000</t>
  </si>
  <si>
    <t>09-13</t>
  </si>
  <si>
    <t>8 kg*/cm2</t>
  </si>
  <si>
    <t>1.500 kg/h</t>
  </si>
  <si>
    <t>U$S 146.000</t>
  </si>
  <si>
    <t>02-06</t>
  </si>
  <si>
    <t xml:space="preserve">2000 Kg/h </t>
  </si>
  <si>
    <t>U$S  28.700</t>
  </si>
  <si>
    <t>14-02</t>
  </si>
  <si>
    <t xml:space="preserve">2160 Kg/h </t>
  </si>
  <si>
    <t>U$S 95.000</t>
  </si>
  <si>
    <t>6000 kg/h</t>
  </si>
  <si>
    <t>06-10</t>
  </si>
  <si>
    <t>U$S 278.800</t>
  </si>
  <si>
    <t>11-20</t>
  </si>
  <si>
    <t>10 kg*/cm2</t>
  </si>
  <si>
    <t xml:space="preserve">8 ton/h </t>
  </si>
  <si>
    <t>U$S 620.000</t>
  </si>
  <si>
    <t>10-19</t>
  </si>
  <si>
    <t>9 kg*/cm2</t>
  </si>
  <si>
    <t>1500 Kg/h</t>
  </si>
  <si>
    <t>U$S 66.300</t>
  </si>
  <si>
    <t>12-10</t>
  </si>
  <si>
    <t>12 kg*/cm2</t>
  </si>
  <si>
    <t xml:space="preserve">664 Kg/h </t>
  </si>
  <si>
    <t>U$S 48.877</t>
  </si>
  <si>
    <t>09-17</t>
  </si>
  <si>
    <t>14 kg*/cm2</t>
  </si>
  <si>
    <t>6.000 kg/h</t>
  </si>
  <si>
    <t>U$S 200.000</t>
  </si>
  <si>
    <t>11-15</t>
  </si>
  <si>
    <t>15 kg*/cm2</t>
  </si>
  <si>
    <t>6000 Kg/h</t>
  </si>
  <si>
    <t>U$S 375.879</t>
  </si>
  <si>
    <t>U$S 155.000</t>
  </si>
  <si>
    <t>pend</t>
  </si>
  <si>
    <t>C2</t>
  </si>
  <si>
    <t>04-09</t>
  </si>
  <si>
    <t xml:space="preserve">16 Kg*/cm2 </t>
  </si>
  <si>
    <t>10000 kg/h</t>
  </si>
  <si>
    <t>Lignina + aserrin</t>
  </si>
  <si>
    <t>total</t>
  </si>
  <si>
    <t>10-06</t>
  </si>
  <si>
    <t>Hibrida</t>
  </si>
  <si>
    <t>2,5 kg*/cm2</t>
  </si>
  <si>
    <t>4.100 kg/h</t>
  </si>
  <si>
    <t>U$S 270.000</t>
  </si>
  <si>
    <t>11-05</t>
  </si>
  <si>
    <t>3 kg*/cm2</t>
  </si>
  <si>
    <t>4500 Kg/h</t>
  </si>
  <si>
    <t>U$S 290.000</t>
  </si>
  <si>
    <t>10-21</t>
  </si>
  <si>
    <t>2000 Kg/h</t>
  </si>
  <si>
    <t>U$S 118.556</t>
  </si>
  <si>
    <t>05-06</t>
  </si>
  <si>
    <t>hibrida</t>
  </si>
  <si>
    <t>3.000 kg/h</t>
  </si>
  <si>
    <t>U$S 85.000</t>
  </si>
  <si>
    <t>11-04</t>
  </si>
  <si>
    <t>2700 kg/h</t>
  </si>
  <si>
    <t>U$S 201.200</t>
  </si>
  <si>
    <t>10-12</t>
  </si>
  <si>
    <t>5000 Kg/h</t>
  </si>
  <si>
    <t>Sebo o leña</t>
  </si>
  <si>
    <t>U$S 270.060</t>
  </si>
  <si>
    <t>11-18</t>
  </si>
  <si>
    <t xml:space="preserve">3 ton/h </t>
  </si>
  <si>
    <t>U$S 450.000</t>
  </si>
  <si>
    <t>14-16</t>
  </si>
  <si>
    <t>10 Kg*/cm2</t>
  </si>
  <si>
    <t>3000 Kg/h</t>
  </si>
  <si>
    <t>U$S 301.730</t>
  </si>
  <si>
    <t>U$S 686.000</t>
  </si>
  <si>
    <t>13-06</t>
  </si>
  <si>
    <t>13 kg*/cm2</t>
  </si>
  <si>
    <t xml:space="preserve">1800 Kg/h </t>
  </si>
  <si>
    <t>U$S 457.495</t>
  </si>
  <si>
    <t>02-03</t>
  </si>
  <si>
    <t>17 kg*/cm2</t>
  </si>
  <si>
    <t>4500 kg/h</t>
  </si>
  <si>
    <t>aserrín, viruta y chips.</t>
  </si>
  <si>
    <t>U$S 173.228</t>
  </si>
  <si>
    <t xml:space="preserve">200 Kg/h </t>
  </si>
  <si>
    <t>18 kg*/cm2</t>
  </si>
  <si>
    <t>04-10</t>
  </si>
  <si>
    <t xml:space="preserve">1,2 Kg*/cm2 </t>
  </si>
  <si>
    <t>730 kg/h</t>
  </si>
  <si>
    <t>fuel oil</t>
  </si>
  <si>
    <t>U$S 14.000</t>
  </si>
  <si>
    <t>98-01</t>
  </si>
  <si>
    <t xml:space="preserve">500 kg/h </t>
  </si>
  <si>
    <t>U$D 15.200</t>
  </si>
  <si>
    <t>1 a 6 kg</t>
  </si>
  <si>
    <t>00-05</t>
  </si>
  <si>
    <t>6300 kg/h</t>
  </si>
  <si>
    <t>U$S 157500</t>
  </si>
  <si>
    <t>01-03</t>
  </si>
  <si>
    <t>3,5 kg*/cm2</t>
  </si>
  <si>
    <t xml:space="preserve">100 Kg/h </t>
  </si>
  <si>
    <t>Gas Oil</t>
  </si>
  <si>
    <t>U$S 8.316</t>
  </si>
  <si>
    <t>01-04</t>
  </si>
  <si>
    <t>100 kg/h</t>
  </si>
  <si>
    <t>U$S 6.600</t>
  </si>
  <si>
    <t>06-11</t>
  </si>
  <si>
    <t>4 Kg*/cm2</t>
  </si>
  <si>
    <t>1850 kg/h</t>
  </si>
  <si>
    <t>Gas oil</t>
  </si>
  <si>
    <t>U$S 97.144</t>
  </si>
  <si>
    <t xml:space="preserve">5 Kg*/cm2 </t>
  </si>
  <si>
    <t>570 kg/h</t>
  </si>
  <si>
    <t>U$S 17.000</t>
  </si>
  <si>
    <t>14-18</t>
  </si>
  <si>
    <t>5 Kg*/cm2</t>
  </si>
  <si>
    <t>1250 Kg/h</t>
  </si>
  <si>
    <t>U$S 46.000</t>
  </si>
  <si>
    <t>05-02</t>
  </si>
  <si>
    <t>2,05 ton/h</t>
  </si>
  <si>
    <t>U$S 60.500</t>
  </si>
  <si>
    <t>09-06</t>
  </si>
  <si>
    <t>4.000 kg/h</t>
  </si>
  <si>
    <t>U$S 158.637</t>
  </si>
  <si>
    <t>06-15</t>
  </si>
  <si>
    <t>400 kg/h</t>
  </si>
  <si>
    <t>Fuel oil medio</t>
  </si>
  <si>
    <t>U$S 34.160</t>
  </si>
  <si>
    <t>06-01</t>
  </si>
  <si>
    <t>6 Kg*/cm2</t>
  </si>
  <si>
    <t xml:space="preserve">1600 kg/h </t>
  </si>
  <si>
    <t>fuel oil medio</t>
  </si>
  <si>
    <t>U$S 68.000</t>
  </si>
  <si>
    <t>07-07</t>
  </si>
  <si>
    <t>4000 Kg/h</t>
  </si>
  <si>
    <t>U$S 89.100</t>
  </si>
  <si>
    <t>12-12</t>
  </si>
  <si>
    <t xml:space="preserve">600 Kg/h </t>
  </si>
  <si>
    <t>U$S 52.057</t>
  </si>
  <si>
    <t>05-05</t>
  </si>
  <si>
    <t>475 kg/h</t>
  </si>
  <si>
    <t>Fuel oil liviano</t>
  </si>
  <si>
    <t>U$S 21.000</t>
  </si>
  <si>
    <t>07-06</t>
  </si>
  <si>
    <t>1600 Kg/h</t>
  </si>
  <si>
    <t>U$S 75.540</t>
  </si>
  <si>
    <t>10-20</t>
  </si>
  <si>
    <t>U$S 211.000</t>
  </si>
  <si>
    <t>05-01</t>
  </si>
  <si>
    <t>Acuotubular</t>
  </si>
  <si>
    <t xml:space="preserve">9 Kg*/cm2 </t>
  </si>
  <si>
    <t>1000 kg/h</t>
  </si>
  <si>
    <t>fuel oil o biodiesel</t>
  </si>
  <si>
    <t>U$S 60.000</t>
  </si>
  <si>
    <t>13-08</t>
  </si>
  <si>
    <t>fuel oil liviano</t>
  </si>
  <si>
    <t>U$S 140.613</t>
  </si>
  <si>
    <t>98-02</t>
  </si>
  <si>
    <t xml:space="preserve">10 Kg*/cm2 </t>
  </si>
  <si>
    <t xml:space="preserve">300 Kg/h </t>
  </si>
  <si>
    <t>U$S 12.000</t>
  </si>
  <si>
    <t>02-02</t>
  </si>
  <si>
    <t>500 kg/h</t>
  </si>
  <si>
    <t>U$S 21.600</t>
  </si>
  <si>
    <t>7 a 14 kg</t>
  </si>
  <si>
    <t>06-12</t>
  </si>
  <si>
    <t>525 kg/h</t>
  </si>
  <si>
    <t>U$S 24.000</t>
  </si>
  <si>
    <t>99-01</t>
  </si>
  <si>
    <t>900 Kg/h</t>
  </si>
  <si>
    <t>U$D 31980</t>
  </si>
  <si>
    <t>07-03</t>
  </si>
  <si>
    <t>1.000 kg/h</t>
  </si>
  <si>
    <t>U$S 46.647</t>
  </si>
  <si>
    <t>06-03</t>
  </si>
  <si>
    <t>3000 kg/h</t>
  </si>
  <si>
    <t>Biogás o Fuel oil liviano</t>
  </si>
  <si>
    <t>98-04</t>
  </si>
  <si>
    <t xml:space="preserve">3000 kg/h </t>
  </si>
  <si>
    <t>U$S 95000</t>
  </si>
  <si>
    <t>15-04</t>
  </si>
  <si>
    <t>272 Kg/h</t>
  </si>
  <si>
    <t>Fuel oil</t>
  </si>
  <si>
    <t>U$S 40.767</t>
  </si>
  <si>
    <t>11-10</t>
  </si>
  <si>
    <t>600 Kg/h</t>
  </si>
  <si>
    <t>U$S 50.000</t>
  </si>
  <si>
    <t>12-15</t>
  </si>
  <si>
    <t xml:space="preserve">700 Kg/h </t>
  </si>
  <si>
    <t>U$S 10.032</t>
  </si>
  <si>
    <t>10-13</t>
  </si>
  <si>
    <t>200 Kg/h</t>
  </si>
  <si>
    <t>U$S 25.000</t>
  </si>
  <si>
    <t>Gas natural</t>
  </si>
  <si>
    <t>09-16</t>
  </si>
  <si>
    <t>274 kg/h</t>
  </si>
  <si>
    <t>Gas Natural</t>
  </si>
  <si>
    <t>U$S 7.485</t>
  </si>
  <si>
    <t>12-17</t>
  </si>
  <si>
    <t xml:space="preserve">900 Kg/h </t>
  </si>
  <si>
    <t>GLP</t>
  </si>
  <si>
    <t>U$S 42.360</t>
  </si>
  <si>
    <t>02-07</t>
  </si>
  <si>
    <t>5040 kg/h</t>
  </si>
  <si>
    <t>U$S 34.600</t>
  </si>
  <si>
    <t>01-01</t>
  </si>
  <si>
    <t>Gas y Gas pobre</t>
  </si>
  <si>
    <t>U$S 14.100</t>
  </si>
  <si>
    <t>11-16</t>
  </si>
  <si>
    <t xml:space="preserve">61.8 ton/h </t>
  </si>
  <si>
    <t>chip de madera</t>
  </si>
  <si>
    <t>U$S 5.116.890</t>
  </si>
  <si>
    <t>12-06</t>
  </si>
  <si>
    <t>27,5 kg*/cm2</t>
  </si>
  <si>
    <t xml:space="preserve">19 ton/h </t>
  </si>
  <si>
    <t>Residuos forestales</t>
  </si>
  <si>
    <t>U$S 2.750.000</t>
  </si>
  <si>
    <t>09-15</t>
  </si>
  <si>
    <t>46 kg*/cm2</t>
  </si>
  <si>
    <t>40.000 kg/h</t>
  </si>
  <si>
    <t>U$S 4.500.000</t>
  </si>
  <si>
    <t>48 kg*/cm2</t>
  </si>
  <si>
    <t>U$S 3.800.000</t>
  </si>
  <si>
    <t>10-14</t>
  </si>
  <si>
    <t>67 kg*/cm2</t>
  </si>
  <si>
    <t xml:space="preserve">66,6 ton/h </t>
  </si>
  <si>
    <t>U$S 12.100.000</t>
  </si>
  <si>
    <t>14-05</t>
  </si>
  <si>
    <t>68 kg*/cm2</t>
  </si>
  <si>
    <t>36,7 ton/h</t>
  </si>
  <si>
    <t>biomasa+forestal</t>
  </si>
  <si>
    <t>U$S 8.900.000</t>
  </si>
  <si>
    <t>09-02</t>
  </si>
  <si>
    <t xml:space="preserve">35 ton/h </t>
  </si>
  <si>
    <t>U$S 2.300.000</t>
  </si>
  <si>
    <t>Año</t>
  </si>
  <si>
    <t>c1</t>
  </si>
  <si>
    <t>q1</t>
  </si>
  <si>
    <t>año</t>
  </si>
  <si>
    <t>costo numero</t>
  </si>
  <si>
    <t>indice</t>
  </si>
  <si>
    <t>Hibridas hasta  17  kg*/cm2</t>
  </si>
  <si>
    <t>Gas de 8 a 12 kg*/cm2</t>
  </si>
  <si>
    <t>costo valor</t>
  </si>
  <si>
    <t xml:space="preserve">hasta aquí </t>
  </si>
  <si>
    <t>Oil de 7 a 14 kg*/cm2</t>
  </si>
  <si>
    <t>Oil hasta 6 kg*/cm2</t>
  </si>
  <si>
    <t>capa num</t>
  </si>
  <si>
    <t>costo num</t>
  </si>
  <si>
    <t>Acuotubular Residuos Forestalesde 10 a 68 kg*/cm2</t>
  </si>
  <si>
    <t xml:space="preserve"> - Seleccionar -</t>
  </si>
  <si>
    <t>Biomasa de 7 a 15 kg*/cm2</t>
  </si>
  <si>
    <t>Capacidad kg/h</t>
  </si>
  <si>
    <t>p_humo_bio</t>
  </si>
  <si>
    <t>p_hibri_bio</t>
  </si>
  <si>
    <t>p_humo_gas</t>
  </si>
  <si>
    <t>p_humo_oil1</t>
  </si>
  <si>
    <t>p_humo_oil2</t>
  </si>
  <si>
    <t>p_acuo</t>
  </si>
  <si>
    <r>
      <t>7 a 15 kg*/cm</t>
    </r>
    <r>
      <rPr>
        <vertAlign val="superscript"/>
        <sz val="11"/>
        <color theme="0" tint="-0.14999847407452621"/>
        <rFont val="Calibri"/>
        <family val="2"/>
        <scheme val="minor"/>
      </rPr>
      <t>2</t>
    </r>
  </si>
  <si>
    <r>
      <t>hasta  17  kg*/cm</t>
    </r>
    <r>
      <rPr>
        <vertAlign val="superscript"/>
        <sz val="11"/>
        <color theme="0" tint="-0.14999847407452621"/>
        <rFont val="Calibri"/>
        <family val="2"/>
        <scheme val="minor"/>
      </rPr>
      <t>2</t>
    </r>
  </si>
  <si>
    <r>
      <t>8 a 12 kg*/cm</t>
    </r>
    <r>
      <rPr>
        <vertAlign val="superscript"/>
        <sz val="11"/>
        <color theme="0" tint="-0.14999847407452621"/>
        <rFont val="Calibri"/>
        <family val="2"/>
        <scheme val="minor"/>
      </rPr>
      <t>2</t>
    </r>
  </si>
  <si>
    <r>
      <t>hasta 6 kg*/cm</t>
    </r>
    <r>
      <rPr>
        <vertAlign val="superscript"/>
        <sz val="11"/>
        <color theme="0" tint="-0.14999847407452621"/>
        <rFont val="Calibri"/>
        <family val="2"/>
        <scheme val="minor"/>
      </rPr>
      <t>2</t>
    </r>
  </si>
  <si>
    <r>
      <t>7 a 14 kg*/cm</t>
    </r>
    <r>
      <rPr>
        <vertAlign val="superscript"/>
        <sz val="11"/>
        <color theme="0" tint="-0.14999847407452621"/>
        <rFont val="Calibri"/>
        <family val="2"/>
        <scheme val="minor"/>
      </rPr>
      <t>2</t>
    </r>
  </si>
  <si>
    <r>
      <t>10 a 68 kg*/cm</t>
    </r>
    <r>
      <rPr>
        <vertAlign val="superscript"/>
        <sz val="11"/>
        <color theme="0" tint="-0.14999847407452621"/>
        <rFont val="Calibri"/>
        <family val="2"/>
        <scheme val="minor"/>
      </rPr>
      <t>2</t>
    </r>
  </si>
  <si>
    <t>CEPCI valor anual</t>
  </si>
  <si>
    <t>Cotización</t>
  </si>
  <si>
    <t>Rango de presión</t>
  </si>
  <si>
    <t xml:space="preserve"> -- Generador de vapor</t>
  </si>
  <si>
    <t xml:space="preserve"> -- Quemador</t>
  </si>
  <si>
    <t xml:space="preserve"> -- Chimenea</t>
  </si>
  <si>
    <t xml:space="preserve"> -- Conexiones y accesorios entre los anteriores equipos</t>
  </si>
  <si>
    <t xml:space="preserve"> -- Se puede asumir un 10% para la instalacion si el emprendimiento no es muy alejado</t>
  </si>
  <si>
    <t>Considerando los datos relevados esta cotizacion incluye:</t>
  </si>
  <si>
    <t xml:space="preserve"> -- Equipos de seguridad y control (no incluye PLC)</t>
  </si>
  <si>
    <t>Costo (USD)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</si>
</sst>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USD]\ #,##0.00"/>
    <numFmt numFmtId="165" formatCode="0.0"/>
    <numFmt numFmtId="166" formatCode="[$$-409]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vertAlign val="superscript"/>
      <sz val="11"/>
      <color theme="0" tint="-0.149998474074526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2" fontId="0" fillId="2" borderId="0" xfId="0" applyNumberFormat="1" applyFill="1"/>
    <xf numFmtId="0" fontId="0" fillId="0" borderId="3" xfId="0" applyBorder="1"/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2" fontId="0" fillId="0" borderId="0" xfId="0" applyNumberFormat="1"/>
    <xf numFmtId="0" fontId="0" fillId="3" borderId="0" xfId="0" applyFill="1"/>
    <xf numFmtId="0" fontId="0" fillId="0" borderId="0" xfId="0" applyProtection="1">
      <protection locked="0"/>
    </xf>
    <xf numFmtId="164" fontId="0" fillId="0" borderId="1" xfId="0" applyNumberFormat="1" applyBorder="1" applyAlignment="1">
      <alignment horizontal="center"/>
    </xf>
    <xf numFmtId="164" fontId="0" fillId="2" borderId="0" xfId="0" applyNumberFormat="1" applyFill="1"/>
    <xf numFmtId="0" fontId="0" fillId="0" borderId="7" xfId="0" applyBorder="1" applyAlignment="1">
      <alignment horizontal="center"/>
    </xf>
    <xf numFmtId="165" fontId="0" fillId="0" borderId="0" xfId="0" applyNumberFormat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 applyProtection="1">
      <alignment horizontal="center"/>
      <protection locked="0"/>
    </xf>
    <xf numFmtId="166" fontId="0" fillId="4" borderId="1" xfId="0" applyNumberFormat="1" applyFill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Protection="1">
      <protection locked="0"/>
    </xf>
    <xf numFmtId="2" fontId="3" fillId="0" borderId="0" xfId="0" applyNumberFormat="1" applyFont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horizontal="left"/>
    </xf>
    <xf numFmtId="0" fontId="1" fillId="3" borderId="0" xfId="0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86360172720323E-2"/>
          <c:y val="7.3652906357416614E-2"/>
          <c:w val="0.87679184988604586"/>
          <c:h val="0.891263254001467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Biomasa!$O$24</c:f>
              <c:strCache>
                <c:ptCount val="1"/>
                <c:pt idx="0">
                  <c:v>Biomasa de 7 a 15 kg*/cm2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4.0318618237236474E-2"/>
                  <c:y val="8.860511682901561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Y"/>
                </a:p>
              </c:txPr>
            </c:trendlineLbl>
          </c:trendline>
          <c:xVal>
            <c:numRef>
              <c:f>Biomasa!$O$25:$O$123</c:f>
              <c:numCache>
                <c:formatCode>General</c:formatCode>
                <c:ptCount val="99"/>
                <c:pt idx="0">
                  <c:v>600</c:v>
                </c:pt>
                <c:pt idx="1">
                  <c:v>850</c:v>
                </c:pt>
                <c:pt idx="2">
                  <c:v>1100</c:v>
                </c:pt>
                <c:pt idx="3">
                  <c:v>1350</c:v>
                </c:pt>
                <c:pt idx="4">
                  <c:v>1600</c:v>
                </c:pt>
                <c:pt idx="5">
                  <c:v>1850</c:v>
                </c:pt>
                <c:pt idx="6">
                  <c:v>2100</c:v>
                </c:pt>
                <c:pt idx="7">
                  <c:v>2350</c:v>
                </c:pt>
                <c:pt idx="8">
                  <c:v>2600</c:v>
                </c:pt>
                <c:pt idx="9">
                  <c:v>2850</c:v>
                </c:pt>
                <c:pt idx="10">
                  <c:v>3100</c:v>
                </c:pt>
                <c:pt idx="11">
                  <c:v>3350</c:v>
                </c:pt>
                <c:pt idx="12">
                  <c:v>3600</c:v>
                </c:pt>
                <c:pt idx="13">
                  <c:v>3850</c:v>
                </c:pt>
                <c:pt idx="14">
                  <c:v>4100</c:v>
                </c:pt>
                <c:pt idx="15">
                  <c:v>4350</c:v>
                </c:pt>
                <c:pt idx="16">
                  <c:v>4600</c:v>
                </c:pt>
                <c:pt idx="17">
                  <c:v>4850</c:v>
                </c:pt>
                <c:pt idx="18">
                  <c:v>5100</c:v>
                </c:pt>
                <c:pt idx="19">
                  <c:v>5350</c:v>
                </c:pt>
                <c:pt idx="20">
                  <c:v>5600</c:v>
                </c:pt>
                <c:pt idx="21">
                  <c:v>5850</c:v>
                </c:pt>
                <c:pt idx="22">
                  <c:v>6100</c:v>
                </c:pt>
                <c:pt idx="23">
                  <c:v>6350</c:v>
                </c:pt>
                <c:pt idx="24">
                  <c:v>6600</c:v>
                </c:pt>
                <c:pt idx="25">
                  <c:v>6850</c:v>
                </c:pt>
                <c:pt idx="26">
                  <c:v>7100</c:v>
                </c:pt>
                <c:pt idx="27">
                  <c:v>7350</c:v>
                </c:pt>
                <c:pt idx="28">
                  <c:v>7600</c:v>
                </c:pt>
                <c:pt idx="29">
                  <c:v>7850</c:v>
                </c:pt>
                <c:pt idx="30">
                  <c:v>8100</c:v>
                </c:pt>
                <c:pt idx="31">
                  <c:v>8350</c:v>
                </c:pt>
                <c:pt idx="32">
                  <c:v>8600</c:v>
                </c:pt>
                <c:pt idx="33">
                  <c:v>8850</c:v>
                </c:pt>
                <c:pt idx="34">
                  <c:v>9100</c:v>
                </c:pt>
                <c:pt idx="35">
                  <c:v>9350</c:v>
                </c:pt>
                <c:pt idx="36">
                  <c:v>9600</c:v>
                </c:pt>
                <c:pt idx="37">
                  <c:v>9850</c:v>
                </c:pt>
                <c:pt idx="38">
                  <c:v>10100</c:v>
                </c:pt>
                <c:pt idx="39">
                  <c:v>10350</c:v>
                </c:pt>
                <c:pt idx="40">
                  <c:v>10600</c:v>
                </c:pt>
                <c:pt idx="41">
                  <c:v>10850</c:v>
                </c:pt>
                <c:pt idx="42">
                  <c:v>11100</c:v>
                </c:pt>
                <c:pt idx="43">
                  <c:v>11350</c:v>
                </c:pt>
                <c:pt idx="44">
                  <c:v>11600</c:v>
                </c:pt>
                <c:pt idx="45">
                  <c:v>11850</c:v>
                </c:pt>
                <c:pt idx="46">
                  <c:v>12100</c:v>
                </c:pt>
                <c:pt idx="47">
                  <c:v>12350</c:v>
                </c:pt>
                <c:pt idx="48">
                  <c:v>12600</c:v>
                </c:pt>
                <c:pt idx="49">
                  <c:v>12850</c:v>
                </c:pt>
                <c:pt idx="50">
                  <c:v>13100</c:v>
                </c:pt>
                <c:pt idx="51">
                  <c:v>13350</c:v>
                </c:pt>
                <c:pt idx="52">
                  <c:v>13600</c:v>
                </c:pt>
                <c:pt idx="53">
                  <c:v>13850</c:v>
                </c:pt>
                <c:pt idx="54">
                  <c:v>14100</c:v>
                </c:pt>
                <c:pt idx="55">
                  <c:v>14350</c:v>
                </c:pt>
                <c:pt idx="56">
                  <c:v>14600</c:v>
                </c:pt>
                <c:pt idx="57">
                  <c:v>14850</c:v>
                </c:pt>
                <c:pt idx="58">
                  <c:v>15100</c:v>
                </c:pt>
                <c:pt idx="59">
                  <c:v>15350</c:v>
                </c:pt>
                <c:pt idx="60">
                  <c:v>15600</c:v>
                </c:pt>
                <c:pt idx="61">
                  <c:v>15850</c:v>
                </c:pt>
                <c:pt idx="62">
                  <c:v>16100</c:v>
                </c:pt>
                <c:pt idx="63">
                  <c:v>16350</c:v>
                </c:pt>
                <c:pt idx="64">
                  <c:v>16600</c:v>
                </c:pt>
                <c:pt idx="65">
                  <c:v>16850</c:v>
                </c:pt>
                <c:pt idx="66">
                  <c:v>17100</c:v>
                </c:pt>
                <c:pt idx="67">
                  <c:v>17350</c:v>
                </c:pt>
                <c:pt idx="68">
                  <c:v>17600</c:v>
                </c:pt>
                <c:pt idx="69">
                  <c:v>17850</c:v>
                </c:pt>
                <c:pt idx="70">
                  <c:v>18100</c:v>
                </c:pt>
                <c:pt idx="71">
                  <c:v>18350</c:v>
                </c:pt>
                <c:pt idx="72">
                  <c:v>18600</c:v>
                </c:pt>
                <c:pt idx="73">
                  <c:v>18850</c:v>
                </c:pt>
                <c:pt idx="74">
                  <c:v>19100</c:v>
                </c:pt>
                <c:pt idx="75">
                  <c:v>19350</c:v>
                </c:pt>
                <c:pt idx="76">
                  <c:v>19600</c:v>
                </c:pt>
                <c:pt idx="77">
                  <c:v>19850</c:v>
                </c:pt>
                <c:pt idx="78">
                  <c:v>20100</c:v>
                </c:pt>
                <c:pt idx="79">
                  <c:v>20350</c:v>
                </c:pt>
                <c:pt idx="80">
                  <c:v>20600</c:v>
                </c:pt>
                <c:pt idx="81">
                  <c:v>20850</c:v>
                </c:pt>
                <c:pt idx="82">
                  <c:v>21100</c:v>
                </c:pt>
                <c:pt idx="83">
                  <c:v>21350</c:v>
                </c:pt>
                <c:pt idx="84">
                  <c:v>21600</c:v>
                </c:pt>
                <c:pt idx="85">
                  <c:v>21850</c:v>
                </c:pt>
                <c:pt idx="86">
                  <c:v>22100</c:v>
                </c:pt>
                <c:pt idx="87">
                  <c:v>22350</c:v>
                </c:pt>
                <c:pt idx="88">
                  <c:v>22600</c:v>
                </c:pt>
                <c:pt idx="89">
                  <c:v>22850</c:v>
                </c:pt>
                <c:pt idx="90">
                  <c:v>23100</c:v>
                </c:pt>
                <c:pt idx="91">
                  <c:v>23350</c:v>
                </c:pt>
                <c:pt idx="92">
                  <c:v>23600</c:v>
                </c:pt>
                <c:pt idx="93">
                  <c:v>23850</c:v>
                </c:pt>
                <c:pt idx="94">
                  <c:v>24100</c:v>
                </c:pt>
                <c:pt idx="95">
                  <c:v>24350</c:v>
                </c:pt>
                <c:pt idx="96">
                  <c:v>24600</c:v>
                </c:pt>
                <c:pt idx="97">
                  <c:v>24850</c:v>
                </c:pt>
                <c:pt idx="98">
                  <c:v>25100</c:v>
                </c:pt>
              </c:numCache>
            </c:numRef>
          </c:xVal>
          <c:yVal>
            <c:numRef>
              <c:f>Biomasa!$P$25:$P$123</c:f>
              <c:numCache>
                <c:formatCode>General</c:formatCode>
                <c:ptCount val="99"/>
                <c:pt idx="0">
                  <c:v>65069.811536917325</c:v>
                </c:pt>
                <c:pt idx="1">
                  <c:v>83036.095863204755</c:v>
                </c:pt>
                <c:pt idx="2">
                  <c:v>99460.022517984427</c:v>
                </c:pt>
                <c:pt idx="3">
                  <c:v>114790.86052230374</c:v>
                </c:pt>
                <c:pt idx="4">
                  <c:v>129287.83454399851</c:v>
                </c:pt>
                <c:pt idx="5">
                  <c:v>143117.87639957163</c:v>
                </c:pt>
                <c:pt idx="6">
                  <c:v>156396.55408072064</c:v>
                </c:pt>
                <c:pt idx="7">
                  <c:v>169208.11102703845</c:v>
                </c:pt>
                <c:pt idx="8">
                  <c:v>181616.38090948042</c:v>
                </c:pt>
                <c:pt idx="9">
                  <c:v>193671.21433072488</c:v>
                </c:pt>
                <c:pt idx="10">
                  <c:v>205412.49576076242</c:v>
                </c:pt>
                <c:pt idx="11">
                  <c:v>216872.7760039772</c:v>
                </c:pt>
                <c:pt idx="12">
                  <c:v>228079.06511225618</c:v>
                </c:pt>
                <c:pt idx="13">
                  <c:v>239054.09318387869</c:v>
                </c:pt>
                <c:pt idx="14">
                  <c:v>249817.2212389592</c:v>
                </c:pt>
                <c:pt idx="15">
                  <c:v>260385.11467559732</c:v>
                </c:pt>
                <c:pt idx="16">
                  <c:v>270772.25125526526</c:v>
                </c:pt>
                <c:pt idx="17">
                  <c:v>280991.31104019779</c:v>
                </c:pt>
                <c:pt idx="18">
                  <c:v>291053.48037325306</c:v>
                </c:pt>
                <c:pt idx="19">
                  <c:v>300968.69212382357</c:v>
                </c:pt>
                <c:pt idx="20">
                  <c:v>310745.81790924416</c:v>
                </c:pt>
                <c:pt idx="21">
                  <c:v>320392.82360173593</c:v>
                </c:pt>
                <c:pt idx="22">
                  <c:v>329916.89639871212</c:v>
                </c:pt>
                <c:pt idx="23">
                  <c:v>339324.54960579373</c:v>
                </c:pt>
                <c:pt idx="24">
                  <c:v>348621.70976283954</c:v>
                </c:pt>
                <c:pt idx="25">
                  <c:v>357813.7896427284</c:v>
                </c:pt>
                <c:pt idx="26">
                  <c:v>366905.74984421994</c:v>
                </c:pt>
                <c:pt idx="27">
                  <c:v>375902.15109884669</c:v>
                </c:pt>
                <c:pt idx="28">
                  <c:v>384807.1989592287</c:v>
                </c:pt>
                <c:pt idx="29">
                  <c:v>393624.78219191398</c:v>
                </c:pt>
                <c:pt idx="30">
                  <c:v>402358.50593334559</c:v>
                </c:pt>
                <c:pt idx="31">
                  <c:v>411011.72046244587</c:v>
                </c:pt>
                <c:pt idx="32">
                  <c:v>419587.5462828668</c:v>
                </c:pt>
                <c:pt idx="33">
                  <c:v>428088.89608147374</c:v>
                </c:pt>
                <c:pt idx="34">
                  <c:v>436518.49402912776</c:v>
                </c:pt>
                <c:pt idx="35">
                  <c:v>444878.89280942088</c:v>
                </c:pt>
                <c:pt idx="36">
                  <c:v>453172.4886962882</c:v>
                </c:pt>
                <c:pt idx="37">
                  <c:v>461401.53494890116</c:v>
                </c:pt>
                <c:pt idx="38">
                  <c:v>469568.15374949091</c:v>
                </c:pt>
                <c:pt idx="39">
                  <c:v>477674.34687464638</c:v>
                </c:pt>
                <c:pt idx="40">
                  <c:v>485722.00526173617</c:v>
                </c:pt>
                <c:pt idx="41">
                  <c:v>493712.91760814912</c:v>
                </c:pt>
                <c:pt idx="42">
                  <c:v>501648.77812111378</c:v>
                </c:pt>
                <c:pt idx="43">
                  <c:v>509531.19351920381</c:v>
                </c:pt>
                <c:pt idx="44">
                  <c:v>517361.68937263743</c:v>
                </c:pt>
                <c:pt idx="45">
                  <c:v>525141.71585768566</c:v>
                </c:pt>
                <c:pt idx="46">
                  <c:v>532872.65299052</c:v>
                </c:pt>
                <c:pt idx="47">
                  <c:v>540555.81539735536</c:v>
                </c:pt>
                <c:pt idx="48">
                  <c:v>548192.45667050034</c:v>
                </c:pt>
                <c:pt idx="49">
                  <c:v>555783.77335374884</c:v>
                </c:pt>
                <c:pt idx="50">
                  <c:v>563330.90859523427</c:v>
                </c:pt>
                <c:pt idx="51">
                  <c:v>570834.95550130145</c:v>
                </c:pt>
                <c:pt idx="52">
                  <c:v>578296.96022099047</c:v>
                </c:pt>
                <c:pt idx="53">
                  <c:v>585717.92478731601</c:v>
                </c:pt>
                <c:pt idx="54">
                  <c:v>593098.80973855581</c:v>
                </c:pt>
                <c:pt idx="55">
                  <c:v>600440.53654016776</c:v>
                </c:pt>
                <c:pt idx="56">
                  <c:v>607743.98982571042</c:v>
                </c:pt>
                <c:pt idx="57">
                  <c:v>615010.01947314141</c:v>
                </c:pt>
                <c:pt idx="58">
                  <c:v>622239.44253116206</c:v>
                </c:pt>
                <c:pt idx="59">
                  <c:v>629433.04500873305</c:v>
                </c:pt>
                <c:pt idx="60">
                  <c:v>636591.58353954181</c:v>
                </c:pt>
                <c:pt idx="61">
                  <c:v>643715.78693202429</c:v>
                </c:pt>
                <c:pt idx="62">
                  <c:v>650806.35761449125</c:v>
                </c:pt>
                <c:pt idx="63">
                  <c:v>657863.97298396123</c:v>
                </c:pt>
                <c:pt idx="64">
                  <c:v>664889.28666650667</c:v>
                </c:pt>
                <c:pt idx="65">
                  <c:v>671882.92969613685</c:v>
                </c:pt>
                <c:pt idx="66">
                  <c:v>678845.51161864121</c:v>
                </c:pt>
                <c:pt idx="67">
                  <c:v>685777.62152616284</c:v>
                </c:pt>
                <c:pt idx="68">
                  <c:v>692679.82902781188</c:v>
                </c:pt>
                <c:pt idx="69">
                  <c:v>699552.68516110175</c:v>
                </c:pt>
                <c:pt idx="70">
                  <c:v>706396.7232486062</c:v>
                </c:pt>
                <c:pt idx="71">
                  <c:v>713212.4597038324</c:v>
                </c:pt>
                <c:pt idx="72">
                  <c:v>720000.39478997944</c:v>
                </c:pt>
                <c:pt idx="73">
                  <c:v>726761.01333491562</c:v>
                </c:pt>
                <c:pt idx="74">
                  <c:v>733494.78540546785</c:v>
                </c:pt>
                <c:pt idx="75">
                  <c:v>740202.16694382008</c:v>
                </c:pt>
                <c:pt idx="76">
                  <c:v>746883.6003686263</c:v>
                </c:pt>
                <c:pt idx="77">
                  <c:v>753539.51514321228</c:v>
                </c:pt>
                <c:pt idx="78">
                  <c:v>760170.32831305335</c:v>
                </c:pt>
                <c:pt idx="79">
                  <c:v>766776.44501456816</c:v>
                </c:pt>
                <c:pt idx="80">
                  <c:v>773358.25895707204</c:v>
                </c:pt>
                <c:pt idx="81">
                  <c:v>779916.15287962684</c:v>
                </c:pt>
                <c:pt idx="82">
                  <c:v>786450.49898437446</c:v>
                </c:pt>
                <c:pt idx="83">
                  <c:v>792961.65934783162</c:v>
                </c:pt>
                <c:pt idx="84">
                  <c:v>799449.98631150683</c:v>
                </c:pt>
                <c:pt idx="85">
                  <c:v>805915.82285310782</c:v>
                </c:pt>
                <c:pt idx="86">
                  <c:v>812359.50293952401</c:v>
                </c:pt>
                <c:pt idx="87">
                  <c:v>818781.35186265421</c:v>
                </c:pt>
                <c:pt idx="88">
                  <c:v>825181.68655911437</c:v>
                </c:pt>
                <c:pt idx="89">
                  <c:v>831560.81591475988</c:v>
                </c:pt>
                <c:pt idx="90">
                  <c:v>837919.04105490597</c:v>
                </c:pt>
                <c:pt idx="91">
                  <c:v>844256.65562105796</c:v>
                </c:pt>
                <c:pt idx="92">
                  <c:v>850573.94603492424</c:v>
                </c:pt>
                <c:pt idx="93">
                  <c:v>856871.19175042096</c:v>
                </c:pt>
                <c:pt idx="94">
                  <c:v>863148.66549433325</c:v>
                </c:pt>
                <c:pt idx="95">
                  <c:v>869406.63349625957</c:v>
                </c:pt>
                <c:pt idx="96">
                  <c:v>875645.35570841481</c:v>
                </c:pt>
                <c:pt idx="97">
                  <c:v>881865.0860158517</c:v>
                </c:pt>
                <c:pt idx="98">
                  <c:v>888066.07243758813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38F-644C-B194-B300CCA55B81}"/>
            </c:ext>
          </c:extLst>
        </c:ser>
        <c:ser>
          <c:idx val="1"/>
          <c:order val="1"/>
          <c:tx>
            <c:strRef>
              <c:f>Biomasa!$U$24</c:f>
              <c:strCache>
                <c:ptCount val="1"/>
                <c:pt idx="0">
                  <c:v>Hibridas hasta  17  kg*/cm2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3.2069088138176279E-2"/>
                  <c:y val="-2.893698957086434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Y"/>
                </a:p>
              </c:txPr>
            </c:trendlineLbl>
          </c:trendline>
          <c:xVal>
            <c:numRef>
              <c:f>Biomasa!$U$25:$U$123</c:f>
              <c:numCache>
                <c:formatCode>General</c:formatCode>
                <c:ptCount val="99"/>
                <c:pt idx="0">
                  <c:v>600</c:v>
                </c:pt>
                <c:pt idx="1">
                  <c:v>850</c:v>
                </c:pt>
                <c:pt idx="2">
                  <c:v>1100</c:v>
                </c:pt>
                <c:pt idx="3">
                  <c:v>1350</c:v>
                </c:pt>
                <c:pt idx="4">
                  <c:v>1600</c:v>
                </c:pt>
                <c:pt idx="5">
                  <c:v>1850</c:v>
                </c:pt>
                <c:pt idx="6">
                  <c:v>2100</c:v>
                </c:pt>
                <c:pt idx="7">
                  <c:v>2350</c:v>
                </c:pt>
                <c:pt idx="8">
                  <c:v>2600</c:v>
                </c:pt>
                <c:pt idx="9">
                  <c:v>2850</c:v>
                </c:pt>
                <c:pt idx="10">
                  <c:v>3100</c:v>
                </c:pt>
                <c:pt idx="11">
                  <c:v>3350</c:v>
                </c:pt>
                <c:pt idx="12">
                  <c:v>3600</c:v>
                </c:pt>
                <c:pt idx="13">
                  <c:v>3850</c:v>
                </c:pt>
                <c:pt idx="14">
                  <c:v>4100</c:v>
                </c:pt>
                <c:pt idx="15">
                  <c:v>4350</c:v>
                </c:pt>
                <c:pt idx="16">
                  <c:v>4600</c:v>
                </c:pt>
                <c:pt idx="17">
                  <c:v>4850</c:v>
                </c:pt>
                <c:pt idx="18">
                  <c:v>5100</c:v>
                </c:pt>
                <c:pt idx="19">
                  <c:v>5350</c:v>
                </c:pt>
                <c:pt idx="20">
                  <c:v>5600</c:v>
                </c:pt>
                <c:pt idx="21">
                  <c:v>5850</c:v>
                </c:pt>
                <c:pt idx="22">
                  <c:v>6100</c:v>
                </c:pt>
                <c:pt idx="23">
                  <c:v>6350</c:v>
                </c:pt>
                <c:pt idx="24">
                  <c:v>6600</c:v>
                </c:pt>
                <c:pt idx="25">
                  <c:v>6850</c:v>
                </c:pt>
                <c:pt idx="26">
                  <c:v>7100</c:v>
                </c:pt>
                <c:pt idx="27">
                  <c:v>7350</c:v>
                </c:pt>
                <c:pt idx="28">
                  <c:v>7600</c:v>
                </c:pt>
                <c:pt idx="29">
                  <c:v>7850</c:v>
                </c:pt>
                <c:pt idx="30">
                  <c:v>8100</c:v>
                </c:pt>
                <c:pt idx="31">
                  <c:v>8350</c:v>
                </c:pt>
                <c:pt idx="32">
                  <c:v>8600</c:v>
                </c:pt>
                <c:pt idx="33">
                  <c:v>8850</c:v>
                </c:pt>
                <c:pt idx="34">
                  <c:v>9100</c:v>
                </c:pt>
                <c:pt idx="35">
                  <c:v>9350</c:v>
                </c:pt>
                <c:pt idx="36">
                  <c:v>9600</c:v>
                </c:pt>
                <c:pt idx="37">
                  <c:v>9850</c:v>
                </c:pt>
                <c:pt idx="38">
                  <c:v>10100</c:v>
                </c:pt>
                <c:pt idx="39">
                  <c:v>10350</c:v>
                </c:pt>
                <c:pt idx="40">
                  <c:v>10600</c:v>
                </c:pt>
                <c:pt idx="41">
                  <c:v>10850</c:v>
                </c:pt>
                <c:pt idx="42">
                  <c:v>11100</c:v>
                </c:pt>
                <c:pt idx="43">
                  <c:v>11350</c:v>
                </c:pt>
                <c:pt idx="44">
                  <c:v>11600</c:v>
                </c:pt>
                <c:pt idx="45">
                  <c:v>11850</c:v>
                </c:pt>
                <c:pt idx="46">
                  <c:v>12100</c:v>
                </c:pt>
                <c:pt idx="47">
                  <c:v>12350</c:v>
                </c:pt>
                <c:pt idx="48">
                  <c:v>12600</c:v>
                </c:pt>
                <c:pt idx="49">
                  <c:v>12850</c:v>
                </c:pt>
                <c:pt idx="50">
                  <c:v>13100</c:v>
                </c:pt>
                <c:pt idx="51">
                  <c:v>13350</c:v>
                </c:pt>
                <c:pt idx="52">
                  <c:v>13600</c:v>
                </c:pt>
                <c:pt idx="53">
                  <c:v>13850</c:v>
                </c:pt>
                <c:pt idx="54">
                  <c:v>14100</c:v>
                </c:pt>
                <c:pt idx="55">
                  <c:v>14350</c:v>
                </c:pt>
                <c:pt idx="56">
                  <c:v>14600</c:v>
                </c:pt>
                <c:pt idx="57">
                  <c:v>14850</c:v>
                </c:pt>
                <c:pt idx="58">
                  <c:v>15100</c:v>
                </c:pt>
                <c:pt idx="59">
                  <c:v>15350</c:v>
                </c:pt>
                <c:pt idx="60">
                  <c:v>15600</c:v>
                </c:pt>
                <c:pt idx="61">
                  <c:v>15850</c:v>
                </c:pt>
                <c:pt idx="62">
                  <c:v>16100</c:v>
                </c:pt>
                <c:pt idx="63">
                  <c:v>16350</c:v>
                </c:pt>
                <c:pt idx="64">
                  <c:v>16600</c:v>
                </c:pt>
                <c:pt idx="65">
                  <c:v>16850</c:v>
                </c:pt>
                <c:pt idx="66">
                  <c:v>17100</c:v>
                </c:pt>
                <c:pt idx="67">
                  <c:v>17350</c:v>
                </c:pt>
                <c:pt idx="68">
                  <c:v>17600</c:v>
                </c:pt>
                <c:pt idx="69">
                  <c:v>17850</c:v>
                </c:pt>
                <c:pt idx="70">
                  <c:v>18100</c:v>
                </c:pt>
                <c:pt idx="71">
                  <c:v>18350</c:v>
                </c:pt>
                <c:pt idx="72">
                  <c:v>18600</c:v>
                </c:pt>
                <c:pt idx="73">
                  <c:v>18850</c:v>
                </c:pt>
                <c:pt idx="74">
                  <c:v>19100</c:v>
                </c:pt>
                <c:pt idx="75">
                  <c:v>19350</c:v>
                </c:pt>
                <c:pt idx="76">
                  <c:v>19600</c:v>
                </c:pt>
                <c:pt idx="77">
                  <c:v>19850</c:v>
                </c:pt>
                <c:pt idx="78">
                  <c:v>20100</c:v>
                </c:pt>
                <c:pt idx="79">
                  <c:v>20350</c:v>
                </c:pt>
                <c:pt idx="80">
                  <c:v>20600</c:v>
                </c:pt>
                <c:pt idx="81">
                  <c:v>20850</c:v>
                </c:pt>
                <c:pt idx="82">
                  <c:v>21100</c:v>
                </c:pt>
                <c:pt idx="83">
                  <c:v>21350</c:v>
                </c:pt>
                <c:pt idx="84">
                  <c:v>21600</c:v>
                </c:pt>
                <c:pt idx="85">
                  <c:v>21850</c:v>
                </c:pt>
                <c:pt idx="86">
                  <c:v>22100</c:v>
                </c:pt>
                <c:pt idx="87">
                  <c:v>22350</c:v>
                </c:pt>
                <c:pt idx="88">
                  <c:v>22600</c:v>
                </c:pt>
                <c:pt idx="89">
                  <c:v>22850</c:v>
                </c:pt>
                <c:pt idx="90">
                  <c:v>23100</c:v>
                </c:pt>
                <c:pt idx="91">
                  <c:v>23350</c:v>
                </c:pt>
                <c:pt idx="92">
                  <c:v>23600</c:v>
                </c:pt>
                <c:pt idx="93">
                  <c:v>23850</c:v>
                </c:pt>
                <c:pt idx="94">
                  <c:v>24100</c:v>
                </c:pt>
                <c:pt idx="95">
                  <c:v>24350</c:v>
                </c:pt>
                <c:pt idx="96">
                  <c:v>24600</c:v>
                </c:pt>
                <c:pt idx="97">
                  <c:v>24850</c:v>
                </c:pt>
                <c:pt idx="98">
                  <c:v>25100</c:v>
                </c:pt>
              </c:numCache>
            </c:numRef>
          </c:xVal>
          <c:yVal>
            <c:numRef>
              <c:f>Biomasa!$V$25:$V$123</c:f>
              <c:numCache>
                <c:formatCode>General</c:formatCode>
                <c:ptCount val="99"/>
                <c:pt idx="0">
                  <c:v>104555.65095712594</c:v>
                </c:pt>
                <c:pt idx="1">
                  <c:v>133424.28463912205</c:v>
                </c:pt>
                <c:pt idx="2">
                  <c:v>159814.6229865494</c:v>
                </c:pt>
                <c:pt idx="3">
                  <c:v>184448.56166563151</c:v>
                </c:pt>
                <c:pt idx="4">
                  <c:v>207742.62875981521</c:v>
                </c:pt>
                <c:pt idx="5">
                  <c:v>229965.05410299223</c:v>
                </c:pt>
                <c:pt idx="6">
                  <c:v>251301.5349688498</c:v>
                </c:pt>
                <c:pt idx="7">
                  <c:v>271887.43562935147</c:v>
                </c:pt>
                <c:pt idx="8">
                  <c:v>291825.32547669439</c:v>
                </c:pt>
                <c:pt idx="9">
                  <c:v>311195.30559140316</c:v>
                </c:pt>
                <c:pt idx="10">
                  <c:v>330061.46324566193</c:v>
                </c:pt>
                <c:pt idx="11">
                  <c:v>348476.10181120608</c:v>
                </c:pt>
                <c:pt idx="12">
                  <c:v>366482.62165282428</c:v>
                </c:pt>
                <c:pt idx="13">
                  <c:v>384117.54600864771</c:v>
                </c:pt>
                <c:pt idx="14">
                  <c:v>401411.9846054982</c:v>
                </c:pt>
                <c:pt idx="15">
                  <c:v>418392.71578352462</c:v>
                </c:pt>
                <c:pt idx="16">
                  <c:v>435083.00273866038</c:v>
                </c:pt>
                <c:pt idx="17">
                  <c:v>451503.22008287726</c:v>
                </c:pt>
                <c:pt idx="18">
                  <c:v>467671.3422859289</c:v>
                </c:pt>
                <c:pt idx="19">
                  <c:v>483603.32970793761</c:v>
                </c:pt>
                <c:pt idx="20">
                  <c:v>499313.43746511743</c:v>
                </c:pt>
                <c:pt idx="21">
                  <c:v>514814.46530186344</c:v>
                </c:pt>
                <c:pt idx="22">
                  <c:v>530117.96177020553</c:v>
                </c:pt>
                <c:pt idx="23">
                  <c:v>545234.39259753714</c:v>
                </c:pt>
                <c:pt idx="24">
                  <c:v>560173.28068269894</c:v>
                </c:pt>
                <c:pt idx="25">
                  <c:v>574943.32339208049</c:v>
                </c:pt>
                <c:pt idx="26">
                  <c:v>589552.49152842746</c:v>
                </c:pt>
                <c:pt idx="27">
                  <c:v>604008.11337874341</c:v>
                </c:pt>
                <c:pt idx="28">
                  <c:v>618316.94652048929</c:v>
                </c:pt>
                <c:pt idx="29">
                  <c:v>632485.23951207101</c:v>
                </c:pt>
                <c:pt idx="30">
                  <c:v>646518.78516860039</c:v>
                </c:pt>
                <c:pt idx="31">
                  <c:v>660422.96679433668</c:v>
                </c:pt>
                <c:pt idx="32">
                  <c:v>674202.79848541704</c:v>
                </c:pt>
                <c:pt idx="33">
                  <c:v>687862.96041324572</c:v>
                </c:pt>
                <c:pt idx="34">
                  <c:v>701407.82983742992</c:v>
                </c:pt>
                <c:pt idx="35">
                  <c:v>714841.50846793852</c:v>
                </c:pt>
                <c:pt idx="36">
                  <c:v>728167.84669215151</c:v>
                </c:pt>
                <c:pt idx="37">
                  <c:v>741390.46509807848</c:v>
                </c:pt>
                <c:pt idx="38">
                  <c:v>754512.77365632483</c:v>
                </c:pt>
                <c:pt idx="39">
                  <c:v>767537.98886697518</c:v>
                </c:pt>
                <c:pt idx="40">
                  <c:v>780469.14913113799</c:v>
                </c:pt>
                <c:pt idx="41">
                  <c:v>793309.12856840005</c:v>
                </c:pt>
                <c:pt idx="42">
                  <c:v>806060.64946941298</c:v>
                </c:pt>
                <c:pt idx="43">
                  <c:v>818726.29354607046</c:v>
                </c:pt>
                <c:pt idx="44">
                  <c:v>831308.51211924595</c:v>
                </c:pt>
                <c:pt idx="45">
                  <c:v>843809.63536510617</c:v>
                </c:pt>
                <c:pt idx="46">
                  <c:v>856231.88072497654</c:v>
                </c:pt>
                <c:pt idx="47">
                  <c:v>868577.36057011527</c:v>
                </c:pt>
                <c:pt idx="48">
                  <c:v>880848.08920111379</c:v>
                </c:pt>
                <c:pt idx="49">
                  <c:v>893045.98925171432</c:v>
                </c:pt>
                <c:pt idx="50">
                  <c:v>905172.89755829959</c:v>
                </c:pt>
                <c:pt idx="51">
                  <c:v>917230.57054896944</c:v>
                </c:pt>
                <c:pt idx="52">
                  <c:v>929220.68919976009</c:v>
                </c:pt>
                <c:pt idx="53">
                  <c:v>941144.86360007664</c:v>
                </c:pt>
                <c:pt idx="54">
                  <c:v>953004.63716463814</c:v>
                </c:pt>
                <c:pt idx="55">
                  <c:v>964801.49052506941</c:v>
                </c:pt>
                <c:pt idx="56">
                  <c:v>976536.84513066313</c:v>
                </c:pt>
                <c:pt idx="57">
                  <c:v>988212.0665846226</c:v>
                </c:pt>
                <c:pt idx="58">
                  <c:v>999828.46773935726</c:v>
                </c:pt>
                <c:pt idx="59">
                  <c:v>1011387.3115719156</c:v>
                </c:pt>
                <c:pt idx="60">
                  <c:v>1022889.8138584902</c:v>
                </c:pt>
                <c:pt idx="61">
                  <c:v>1034337.145665028</c:v>
                </c:pt>
                <c:pt idx="62">
                  <c:v>1045730.4356692912</c:v>
                </c:pt>
                <c:pt idx="63">
                  <c:v>1057070.7723281931</c:v>
                </c:pt>
                <c:pt idx="64">
                  <c:v>1068359.2059029515</c:v>
                </c:pt>
                <c:pt idx="65">
                  <c:v>1079596.7503533438</c:v>
                </c:pt>
                <c:pt idx="66">
                  <c:v>1090784.3851113874</c:v>
                </c:pt>
                <c:pt idx="67">
                  <c:v>1101923.0567437166</c:v>
                </c:pt>
                <c:pt idx="68">
                  <c:v>1113013.6805111857</c:v>
                </c:pt>
                <c:pt idx="69">
                  <c:v>1124057.1418333857</c:v>
                </c:pt>
                <c:pt idx="70">
                  <c:v>1135054.2976651406</c:v>
                </c:pt>
                <c:pt idx="71">
                  <c:v>1146005.9777914013</c:v>
                </c:pt>
                <c:pt idx="72">
                  <c:v>1156912.9860464376</c:v>
                </c:pt>
                <c:pt idx="73">
                  <c:v>1167776.1014626792</c:v>
                </c:pt>
                <c:pt idx="74">
                  <c:v>1178596.0793541789</c:v>
                </c:pt>
                <c:pt idx="75">
                  <c:v>1189373.6523391928</c:v>
                </c:pt>
                <c:pt idx="76">
                  <c:v>1200109.5313060617</c:v>
                </c:pt>
                <c:pt idx="77">
                  <c:v>1210804.4063262108</c:v>
                </c:pt>
                <c:pt idx="78">
                  <c:v>1221458.9475177815</c:v>
                </c:pt>
                <c:pt idx="79">
                  <c:v>1232073.8058631718</c:v>
                </c:pt>
                <c:pt idx="80">
                  <c:v>1242649.6139834512</c:v>
                </c:pt>
                <c:pt idx="81">
                  <c:v>1253186.9868724365</c:v>
                </c:pt>
                <c:pt idx="82">
                  <c:v>1263686.5225929823</c:v>
                </c:pt>
                <c:pt idx="83">
                  <c:v>1274148.8029378587</c:v>
                </c:pt>
                <c:pt idx="84">
                  <c:v>1284574.3940574036</c:v>
                </c:pt>
                <c:pt idx="85">
                  <c:v>1294963.8470559865</c:v>
                </c:pt>
                <c:pt idx="86">
                  <c:v>1305317.6985591906</c:v>
                </c:pt>
                <c:pt idx="87">
                  <c:v>1315636.471253426</c:v>
                </c:pt>
                <c:pt idx="88">
                  <c:v>1325920.6743996455</c:v>
                </c:pt>
                <c:pt idx="89">
                  <c:v>1336170.8043226562</c:v>
                </c:pt>
                <c:pt idx="90">
                  <c:v>1346387.3448774538</c:v>
                </c:pt>
                <c:pt idx="91">
                  <c:v>1356570.7678938771</c:v>
                </c:pt>
                <c:pt idx="92">
                  <c:v>1366721.5336008326</c:v>
                </c:pt>
                <c:pt idx="93">
                  <c:v>1376840.0910312193</c:v>
                </c:pt>
                <c:pt idx="94">
                  <c:v>1386926.8784086292</c:v>
                </c:pt>
                <c:pt idx="95">
                  <c:v>1396982.3235168273</c:v>
                </c:pt>
                <c:pt idx="96">
                  <c:v>1407006.8440529364</c:v>
                </c:pt>
                <c:pt idx="97">
                  <c:v>1417000.8479652249</c:v>
                </c:pt>
                <c:pt idx="98">
                  <c:v>1426964.7337762837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38F-644C-B194-B300CCA55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06200"/>
        <c:axId val="135906592"/>
      </c:scatterChart>
      <c:valAx>
        <c:axId val="135906200"/>
        <c:scaling>
          <c:logBase val="10"/>
          <c:orientation val="minMax"/>
          <c:min val="150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  <a:alpha val="99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s-UY" sz="1400" b="0" i="0" u="none" strike="noStrike" kern="1200" spc="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UY" sz="1400" b="0" i="0" u="none" strike="noStrike" kern="1200" spc="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Biomasa</a:t>
                </a:r>
              </a:p>
            </c:rich>
          </c:tx>
          <c:layout>
            <c:manualLayout>
              <c:xMode val="edge"/>
              <c:yMode val="edge"/>
              <c:x val="0.44900570654474636"/>
              <c:y val="1.960941074834255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es-UY" sz="1400" b="0" i="0" u="none" strike="noStrike" kern="1200" spc="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s-UY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  <c:crossAx val="135906592"/>
        <c:crosses val="autoZero"/>
        <c:crossBetween val="midCat"/>
      </c:valAx>
      <c:valAx>
        <c:axId val="135906592"/>
        <c:scaling>
          <c:logBase val="10"/>
          <c:orientation val="minMax"/>
          <c:min val="80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  <a:alpha val="99000"/>
                </a:schemeClr>
              </a:solidFill>
              <a:round/>
            </a:ln>
            <a:effectLst/>
          </c:spPr>
        </c:minorGridlines>
        <c:numFmt formatCode="&quot;$U&quot;\ 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  <c:crossAx val="13590620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1237768182203032"/>
          <c:y val="7.4381078934170888E-3"/>
          <c:w val="0.23256855473710947"/>
          <c:h val="7.0200346295625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Y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Y" sz="1800" b="0" i="0" baseline="0">
                <a:effectLst/>
              </a:rPr>
              <a:t>Gas de 8 a 12 kg*/cm2</a:t>
            </a:r>
            <a:endParaRPr lang="es-UY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Y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-4.5575984849682921E-2"/>
                  <c:y val="4.3376678807143937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Y"/>
                </a:p>
              </c:txPr>
            </c:trendlineLbl>
          </c:trendline>
          <c:xVal>
            <c:numRef>
              <c:f>Gas!$C$23:$C$107</c:f>
              <c:numCache>
                <c:formatCode>General</c:formatCode>
                <c:ptCount val="85"/>
                <c:pt idx="0">
                  <c:v>600</c:v>
                </c:pt>
                <c:pt idx="1">
                  <c:v>850</c:v>
                </c:pt>
                <c:pt idx="2">
                  <c:v>1100</c:v>
                </c:pt>
                <c:pt idx="3">
                  <c:v>1350</c:v>
                </c:pt>
                <c:pt idx="4">
                  <c:v>1600</c:v>
                </c:pt>
                <c:pt idx="5">
                  <c:v>1850</c:v>
                </c:pt>
                <c:pt idx="6">
                  <c:v>2100</c:v>
                </c:pt>
                <c:pt idx="7">
                  <c:v>2350</c:v>
                </c:pt>
                <c:pt idx="8">
                  <c:v>2600</c:v>
                </c:pt>
                <c:pt idx="9">
                  <c:v>2850</c:v>
                </c:pt>
                <c:pt idx="10">
                  <c:v>3100</c:v>
                </c:pt>
                <c:pt idx="11">
                  <c:v>3350</c:v>
                </c:pt>
                <c:pt idx="12">
                  <c:v>3600</c:v>
                </c:pt>
                <c:pt idx="13">
                  <c:v>3850</c:v>
                </c:pt>
                <c:pt idx="14">
                  <c:v>4100</c:v>
                </c:pt>
                <c:pt idx="15">
                  <c:v>4350</c:v>
                </c:pt>
                <c:pt idx="16">
                  <c:v>4600</c:v>
                </c:pt>
                <c:pt idx="17">
                  <c:v>4850</c:v>
                </c:pt>
                <c:pt idx="18">
                  <c:v>5100</c:v>
                </c:pt>
                <c:pt idx="19">
                  <c:v>5350</c:v>
                </c:pt>
                <c:pt idx="20">
                  <c:v>5600</c:v>
                </c:pt>
                <c:pt idx="21">
                  <c:v>5850</c:v>
                </c:pt>
                <c:pt idx="22">
                  <c:v>6100</c:v>
                </c:pt>
                <c:pt idx="23">
                  <c:v>6350</c:v>
                </c:pt>
                <c:pt idx="24">
                  <c:v>6600</c:v>
                </c:pt>
                <c:pt idx="25">
                  <c:v>6850</c:v>
                </c:pt>
                <c:pt idx="26">
                  <c:v>7100</c:v>
                </c:pt>
                <c:pt idx="27">
                  <c:v>7350</c:v>
                </c:pt>
                <c:pt idx="28">
                  <c:v>7600</c:v>
                </c:pt>
                <c:pt idx="29">
                  <c:v>7850</c:v>
                </c:pt>
                <c:pt idx="30">
                  <c:v>8100</c:v>
                </c:pt>
                <c:pt idx="31">
                  <c:v>8350</c:v>
                </c:pt>
                <c:pt idx="32">
                  <c:v>8600</c:v>
                </c:pt>
                <c:pt idx="33">
                  <c:v>8850</c:v>
                </c:pt>
                <c:pt idx="34">
                  <c:v>9100</c:v>
                </c:pt>
                <c:pt idx="35">
                  <c:v>9350</c:v>
                </c:pt>
                <c:pt idx="36">
                  <c:v>9600</c:v>
                </c:pt>
                <c:pt idx="37">
                  <c:v>9850</c:v>
                </c:pt>
                <c:pt idx="38">
                  <c:v>10100</c:v>
                </c:pt>
                <c:pt idx="39">
                  <c:v>10350</c:v>
                </c:pt>
                <c:pt idx="40">
                  <c:v>10600</c:v>
                </c:pt>
                <c:pt idx="41">
                  <c:v>10850</c:v>
                </c:pt>
                <c:pt idx="42">
                  <c:v>11100</c:v>
                </c:pt>
                <c:pt idx="43">
                  <c:v>11350</c:v>
                </c:pt>
                <c:pt idx="44">
                  <c:v>11600</c:v>
                </c:pt>
                <c:pt idx="45">
                  <c:v>11850</c:v>
                </c:pt>
                <c:pt idx="46">
                  <c:v>12100</c:v>
                </c:pt>
                <c:pt idx="47">
                  <c:v>12350</c:v>
                </c:pt>
                <c:pt idx="48">
                  <c:v>12600</c:v>
                </c:pt>
                <c:pt idx="49">
                  <c:v>12850</c:v>
                </c:pt>
                <c:pt idx="50">
                  <c:v>13100</c:v>
                </c:pt>
                <c:pt idx="51">
                  <c:v>13350</c:v>
                </c:pt>
                <c:pt idx="52">
                  <c:v>13600</c:v>
                </c:pt>
                <c:pt idx="53">
                  <c:v>13850</c:v>
                </c:pt>
                <c:pt idx="54">
                  <c:v>14100</c:v>
                </c:pt>
                <c:pt idx="55">
                  <c:v>14350</c:v>
                </c:pt>
                <c:pt idx="56">
                  <c:v>14600</c:v>
                </c:pt>
                <c:pt idx="57">
                  <c:v>14850</c:v>
                </c:pt>
                <c:pt idx="58">
                  <c:v>15100</c:v>
                </c:pt>
                <c:pt idx="59">
                  <c:v>15350</c:v>
                </c:pt>
                <c:pt idx="60">
                  <c:v>15600</c:v>
                </c:pt>
                <c:pt idx="61">
                  <c:v>15850</c:v>
                </c:pt>
                <c:pt idx="62">
                  <c:v>16100</c:v>
                </c:pt>
                <c:pt idx="63">
                  <c:v>16350</c:v>
                </c:pt>
                <c:pt idx="64">
                  <c:v>16600</c:v>
                </c:pt>
                <c:pt idx="65">
                  <c:v>16850</c:v>
                </c:pt>
                <c:pt idx="66">
                  <c:v>17100</c:v>
                </c:pt>
                <c:pt idx="67">
                  <c:v>17350</c:v>
                </c:pt>
                <c:pt idx="68">
                  <c:v>17600</c:v>
                </c:pt>
                <c:pt idx="69">
                  <c:v>17850</c:v>
                </c:pt>
                <c:pt idx="70">
                  <c:v>18100</c:v>
                </c:pt>
                <c:pt idx="71">
                  <c:v>18350</c:v>
                </c:pt>
                <c:pt idx="72">
                  <c:v>18600</c:v>
                </c:pt>
                <c:pt idx="73">
                  <c:v>18850</c:v>
                </c:pt>
                <c:pt idx="74">
                  <c:v>19100</c:v>
                </c:pt>
                <c:pt idx="75">
                  <c:v>19350</c:v>
                </c:pt>
                <c:pt idx="76">
                  <c:v>19600</c:v>
                </c:pt>
                <c:pt idx="77">
                  <c:v>19850</c:v>
                </c:pt>
                <c:pt idx="78">
                  <c:v>20100</c:v>
                </c:pt>
                <c:pt idx="79">
                  <c:v>20350</c:v>
                </c:pt>
                <c:pt idx="80">
                  <c:v>20600</c:v>
                </c:pt>
                <c:pt idx="81">
                  <c:v>20850</c:v>
                </c:pt>
                <c:pt idx="82">
                  <c:v>21100</c:v>
                </c:pt>
                <c:pt idx="83">
                  <c:v>21350</c:v>
                </c:pt>
                <c:pt idx="84">
                  <c:v>21600</c:v>
                </c:pt>
              </c:numCache>
            </c:numRef>
          </c:xVal>
          <c:yVal>
            <c:numRef>
              <c:f>Gas!$D$23:$D$107</c:f>
              <c:numCache>
                <c:formatCode>General</c:formatCode>
                <c:ptCount val="85"/>
                <c:pt idx="0">
                  <c:v>10562.360462684381</c:v>
                </c:pt>
                <c:pt idx="1">
                  <c:v>13478.710867689942</c:v>
                </c:pt>
                <c:pt idx="2">
                  <c:v>16144.700355642459</c:v>
                </c:pt>
                <c:pt idx="3">
                  <c:v>18633.255852760667</c:v>
                </c:pt>
                <c:pt idx="4">
                  <c:v>20986.455618037959</c:v>
                </c:pt>
                <c:pt idx="5">
                  <c:v>23231.396610524134</c:v>
                </c:pt>
                <c:pt idx="6">
                  <c:v>25386.838232735143</c:v>
                </c:pt>
                <c:pt idx="7">
                  <c:v>27466.455175815467</c:v>
                </c:pt>
                <c:pt idx="8">
                  <c:v>29480.609145544811</c:v>
                </c:pt>
                <c:pt idx="9">
                  <c:v>31437.392066923949</c:v>
                </c:pt>
                <c:pt idx="10">
                  <c:v>33343.278127274971</c:v>
                </c:pt>
                <c:pt idx="11">
                  <c:v>35203.551087548389</c:v>
                </c:pt>
                <c:pt idx="12">
                  <c:v>37022.595314279279</c:v>
                </c:pt>
                <c:pt idx="13">
                  <c:v>38804.100436893452</c:v>
                </c:pt>
                <c:pt idx="14">
                  <c:v>40551.209204210114</c:v>
                </c:pt>
                <c:pt idx="15">
                  <c:v>42266.626802210681</c:v>
                </c:pt>
                <c:pt idx="16">
                  <c:v>43952.703312011879</c:v>
                </c:pt>
                <c:pt idx="17">
                  <c:v>45611.497005873149</c:v>
                </c:pt>
                <c:pt idx="18">
                  <c:v>47244.823690275785</c:v>
                </c:pt>
                <c:pt idx="19">
                  <c:v>48854.295703483513</c:v>
                </c:pt>
                <c:pt idx="20">
                  <c:v>50441.353117596795</c:v>
                </c:pt>
                <c:pt idx="21">
                  <c:v>52007.288980986465</c:v>
                </c:pt>
                <c:pt idx="22">
                  <c:v>53553.26994479233</c:v>
                </c:pt>
                <c:pt idx="23">
                  <c:v>55080.353271670399</c:v>
                </c:pt>
                <c:pt idx="24">
                  <c:v>56589.500978396296</c:v>
                </c:pt>
                <c:pt idx="25">
                  <c:v>58081.591685284089</c:v>
                </c:pt>
                <c:pt idx="26">
                  <c:v>59557.430614155899</c:v>
                </c:pt>
                <c:pt idx="27">
                  <c:v>61017.758078980391</c:v>
                </c:pt>
                <c:pt idx="28">
                  <c:v>62463.256739837081</c:v>
                </c:pt>
                <c:pt idx="29">
                  <c:v>63894.55783497708</c:v>
                </c:pt>
                <c:pt idx="30">
                  <c:v>65312.246562816232</c:v>
                </c:pt>
                <c:pt idx="31">
                  <c:v>66716.866752401984</c:v>
                </c:pt>
                <c:pt idx="32">
                  <c:v>68108.924934852548</c:v>
                </c:pt>
                <c:pt idx="33">
                  <c:v>69488.893907735022</c:v>
                </c:pt>
                <c:pt idx="34">
                  <c:v>70857.215868036248</c:v>
                </c:pt>
                <c:pt idx="35">
                  <c:v>72214.305176326976</c:v>
                </c:pt>
                <c:pt idx="36">
                  <c:v>73560.550804212791</c:v>
                </c:pt>
                <c:pt idx="37">
                  <c:v>74896.318508640325</c:v>
                </c:pt>
                <c:pt idx="38">
                  <c:v>76221.952769686643</c:v>
                </c:pt>
                <c:pt idx="39">
                  <c:v>77537.778522761844</c:v>
                </c:pt>
                <c:pt idx="40">
                  <c:v>78844.102711464337</c:v>
                </c:pt>
                <c:pt idx="41">
                  <c:v>80141.215683439717</c:v>
                </c:pt>
                <c:pt idx="42">
                  <c:v>81429.392448358733</c:v>
                </c:pt>
                <c:pt idx="43">
                  <c:v>82708.893814426236</c:v>
                </c:pt>
                <c:pt idx="44">
                  <c:v>83979.967417560867</c:v>
                </c:pt>
                <c:pt idx="45">
                  <c:v>85242.848655470836</c:v>
                </c:pt>
                <c:pt idx="46">
                  <c:v>86497.761537230457</c:v>
                </c:pt>
                <c:pt idx="47">
                  <c:v>87744.919457586497</c:v>
                </c:pt>
                <c:pt idx="48">
                  <c:v>88984.525904047579</c:v>
                </c:pt>
                <c:pt idx="49">
                  <c:v>90216.77510380694</c:v>
                </c:pt>
                <c:pt idx="50">
                  <c:v>91441.85261668665</c:v>
                </c:pt>
                <c:pt idx="51">
                  <c:v>92659.935879549725</c:v>
                </c:pt>
                <c:pt idx="52">
                  <c:v>93871.19470698449</c:v>
                </c:pt>
                <c:pt idx="53">
                  <c:v>95075.79175251101</c:v>
                </c:pt>
                <c:pt idx="54">
                  <c:v>96273.882934077861</c:v>
                </c:pt>
                <c:pt idx="55">
                  <c:v>97465.617827196154</c:v>
                </c:pt>
                <c:pt idx="56">
                  <c:v>98651.140028693742</c:v>
                </c:pt>
                <c:pt idx="57">
                  <c:v>99830.587493747094</c:v>
                </c:pt>
                <c:pt idx="58">
                  <c:v>101004.09284857257</c:v>
                </c:pt>
                <c:pt idx="59">
                  <c:v>102171.78368090665</c:v>
                </c:pt>
                <c:pt idx="60">
                  <c:v>103333.78281018825</c:v>
                </c:pt>
                <c:pt idx="61">
                  <c:v>104490.20853916378</c:v>
                </c:pt>
                <c:pt idx="62">
                  <c:v>105641.1748884649</c:v>
                </c:pt>
                <c:pt idx="63">
                  <c:v>106786.79181555605</c:v>
                </c:pt>
                <c:pt idx="64">
                  <c:v>107927.16541931812</c:v>
                </c:pt>
                <c:pt idx="65">
                  <c:v>109062.39813140896</c:v>
                </c:pt>
                <c:pt idx="66">
                  <c:v>110192.58889544303</c:v>
                </c:pt>
                <c:pt idx="67">
                  <c:v>111317.83333492704</c:v>
                </c:pt>
                <c:pt idx="68">
                  <c:v>112438.22391081335</c:v>
                </c:pt>
                <c:pt idx="69">
                  <c:v>113553.85006944751</c:v>
                </c:pt>
                <c:pt idx="70">
                  <c:v>114664.79838162372</c:v>
                </c:pt>
                <c:pt idx="71">
                  <c:v>115771.15267339717</c:v>
                </c:pt>
                <c:pt idx="72">
                  <c:v>116872.99414924823</c:v>
                </c:pt>
                <c:pt idx="73">
                  <c:v>117970.40150814019</c:v>
                </c:pt>
                <c:pt idx="74">
                  <c:v>119063.45105297213</c:v>
                </c:pt>
                <c:pt idx="75">
                  <c:v>120152.2167938816</c:v>
                </c:pt>
                <c:pt idx="76">
                  <c:v>121236.77054581912</c:v>
                </c:pt>
                <c:pt idx="77">
                  <c:v>122317.18202078088</c:v>
                </c:pt>
                <c:pt idx="78">
                  <c:v>123393.51891505389</c:v>
                </c:pt>
                <c:pt idx="79">
                  <c:v>124465.84699180529</c:v>
                </c:pt>
                <c:pt idx="80">
                  <c:v>125534.23015931464</c:v>
                </c:pt>
                <c:pt idx="81">
                  <c:v>126598.73054513137</c:v>
                </c:pt>
                <c:pt idx="82">
                  <c:v>127659.40856641509</c:v>
                </c:pt>
                <c:pt idx="83">
                  <c:v>128716.32299669832</c:v>
                </c:pt>
                <c:pt idx="84">
                  <c:v>129769.53102929283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732-DC4A-8A91-087DDBA4E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07376"/>
        <c:axId val="135907768"/>
      </c:scatterChart>
      <c:valAx>
        <c:axId val="135907376"/>
        <c:scaling>
          <c:logBase val="10"/>
          <c:orientation val="minMax"/>
          <c:min val="150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  <a:alpha val="99000"/>
                </a:schemeClr>
              </a:solidFill>
              <a:round/>
            </a:ln>
            <a:effectLst/>
          </c:spPr>
        </c:min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Y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  <c:crossAx val="135907768"/>
        <c:crosses val="autoZero"/>
        <c:crossBetween val="midCat"/>
      </c:valAx>
      <c:valAx>
        <c:axId val="135907768"/>
        <c:scaling>
          <c:logBase val="10"/>
          <c:orientation val="minMax"/>
          <c:max val="300000"/>
          <c:min val="80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  <a:alpha val="99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  <c:crossAx val="13590737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Y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Y"/>
              <a:t>Oils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Y"/>
        </a:p>
      </c:txPr>
    </c:title>
    <c:autoTitleDeleted val="0"/>
    <c:plotArea>
      <c:layout>
        <c:manualLayout>
          <c:layoutTarget val="inner"/>
          <c:xMode val="edge"/>
          <c:yMode val="edge"/>
          <c:x val="6.7886774303860198E-2"/>
          <c:y val="6.7700555422760225E-2"/>
          <c:w val="0.89628947931467695"/>
          <c:h val="0.88605978175145328"/>
        </c:manualLayout>
      </c:layout>
      <c:scatterChart>
        <c:scatterStyle val="smoothMarker"/>
        <c:varyColors val="0"/>
        <c:ser>
          <c:idx val="1"/>
          <c:order val="0"/>
          <c:tx>
            <c:strRef>
              <c:f>Oils!$O$22</c:f>
              <c:strCache>
                <c:ptCount val="1"/>
                <c:pt idx="0">
                  <c:v>Oil hasta 6 kg*/cm2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9.398013027648093E-2"/>
                  <c:y val="5.122369887482514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Y"/>
                </a:p>
              </c:txPr>
            </c:trendlineLbl>
          </c:trendline>
          <c:xVal>
            <c:numRef>
              <c:f>Oils!$O$23:$O$107</c:f>
              <c:numCache>
                <c:formatCode>General</c:formatCode>
                <c:ptCount val="85"/>
                <c:pt idx="0">
                  <c:v>600</c:v>
                </c:pt>
                <c:pt idx="1">
                  <c:v>850</c:v>
                </c:pt>
                <c:pt idx="2">
                  <c:v>1100</c:v>
                </c:pt>
                <c:pt idx="3">
                  <c:v>1350</c:v>
                </c:pt>
                <c:pt idx="4">
                  <c:v>1600</c:v>
                </c:pt>
                <c:pt idx="5">
                  <c:v>1850</c:v>
                </c:pt>
                <c:pt idx="6">
                  <c:v>2100</c:v>
                </c:pt>
                <c:pt idx="7">
                  <c:v>2350</c:v>
                </c:pt>
                <c:pt idx="8">
                  <c:v>2600</c:v>
                </c:pt>
                <c:pt idx="9">
                  <c:v>2850</c:v>
                </c:pt>
                <c:pt idx="10">
                  <c:v>3100</c:v>
                </c:pt>
                <c:pt idx="11">
                  <c:v>3350</c:v>
                </c:pt>
                <c:pt idx="12">
                  <c:v>3600</c:v>
                </c:pt>
                <c:pt idx="13">
                  <c:v>3850</c:v>
                </c:pt>
                <c:pt idx="14">
                  <c:v>4100</c:v>
                </c:pt>
                <c:pt idx="15">
                  <c:v>4350</c:v>
                </c:pt>
                <c:pt idx="16">
                  <c:v>4600</c:v>
                </c:pt>
                <c:pt idx="17">
                  <c:v>4850</c:v>
                </c:pt>
                <c:pt idx="18">
                  <c:v>5100</c:v>
                </c:pt>
                <c:pt idx="19">
                  <c:v>5350</c:v>
                </c:pt>
                <c:pt idx="20">
                  <c:v>5600</c:v>
                </c:pt>
                <c:pt idx="21">
                  <c:v>5850</c:v>
                </c:pt>
                <c:pt idx="22">
                  <c:v>6100</c:v>
                </c:pt>
                <c:pt idx="23">
                  <c:v>6350</c:v>
                </c:pt>
                <c:pt idx="24">
                  <c:v>6600</c:v>
                </c:pt>
                <c:pt idx="25">
                  <c:v>6850</c:v>
                </c:pt>
                <c:pt idx="26">
                  <c:v>7100</c:v>
                </c:pt>
                <c:pt idx="27">
                  <c:v>7350</c:v>
                </c:pt>
                <c:pt idx="28">
                  <c:v>7600</c:v>
                </c:pt>
                <c:pt idx="29">
                  <c:v>7850</c:v>
                </c:pt>
                <c:pt idx="30">
                  <c:v>8100</c:v>
                </c:pt>
                <c:pt idx="31">
                  <c:v>8350</c:v>
                </c:pt>
                <c:pt idx="32">
                  <c:v>8600</c:v>
                </c:pt>
                <c:pt idx="33">
                  <c:v>8850</c:v>
                </c:pt>
                <c:pt idx="34">
                  <c:v>9100</c:v>
                </c:pt>
                <c:pt idx="35">
                  <c:v>9350</c:v>
                </c:pt>
                <c:pt idx="36">
                  <c:v>9600</c:v>
                </c:pt>
                <c:pt idx="37">
                  <c:v>9850</c:v>
                </c:pt>
                <c:pt idx="38">
                  <c:v>10100</c:v>
                </c:pt>
                <c:pt idx="39">
                  <c:v>10350</c:v>
                </c:pt>
                <c:pt idx="40">
                  <c:v>10600</c:v>
                </c:pt>
                <c:pt idx="41">
                  <c:v>10850</c:v>
                </c:pt>
                <c:pt idx="42">
                  <c:v>11100</c:v>
                </c:pt>
                <c:pt idx="43">
                  <c:v>11350</c:v>
                </c:pt>
                <c:pt idx="44">
                  <c:v>11600</c:v>
                </c:pt>
                <c:pt idx="45">
                  <c:v>11850</c:v>
                </c:pt>
                <c:pt idx="46">
                  <c:v>12100</c:v>
                </c:pt>
                <c:pt idx="47">
                  <c:v>12350</c:v>
                </c:pt>
                <c:pt idx="48">
                  <c:v>12600</c:v>
                </c:pt>
                <c:pt idx="49">
                  <c:v>12850</c:v>
                </c:pt>
                <c:pt idx="50">
                  <c:v>13100</c:v>
                </c:pt>
                <c:pt idx="51">
                  <c:v>13350</c:v>
                </c:pt>
                <c:pt idx="52">
                  <c:v>13600</c:v>
                </c:pt>
                <c:pt idx="53">
                  <c:v>13850</c:v>
                </c:pt>
                <c:pt idx="54">
                  <c:v>14100</c:v>
                </c:pt>
                <c:pt idx="55">
                  <c:v>14350</c:v>
                </c:pt>
                <c:pt idx="56">
                  <c:v>14600</c:v>
                </c:pt>
                <c:pt idx="57">
                  <c:v>14850</c:v>
                </c:pt>
                <c:pt idx="58">
                  <c:v>15100</c:v>
                </c:pt>
                <c:pt idx="59">
                  <c:v>15350</c:v>
                </c:pt>
                <c:pt idx="60">
                  <c:v>15600</c:v>
                </c:pt>
                <c:pt idx="61">
                  <c:v>15850</c:v>
                </c:pt>
                <c:pt idx="62">
                  <c:v>16100</c:v>
                </c:pt>
                <c:pt idx="63">
                  <c:v>16350</c:v>
                </c:pt>
                <c:pt idx="64">
                  <c:v>16600</c:v>
                </c:pt>
                <c:pt idx="65">
                  <c:v>16850</c:v>
                </c:pt>
                <c:pt idx="66">
                  <c:v>17100</c:v>
                </c:pt>
                <c:pt idx="67">
                  <c:v>17350</c:v>
                </c:pt>
                <c:pt idx="68">
                  <c:v>17600</c:v>
                </c:pt>
                <c:pt idx="69">
                  <c:v>17850</c:v>
                </c:pt>
                <c:pt idx="70">
                  <c:v>18100</c:v>
                </c:pt>
                <c:pt idx="71">
                  <c:v>18350</c:v>
                </c:pt>
                <c:pt idx="72">
                  <c:v>18600</c:v>
                </c:pt>
                <c:pt idx="73">
                  <c:v>18850</c:v>
                </c:pt>
                <c:pt idx="74">
                  <c:v>19100</c:v>
                </c:pt>
                <c:pt idx="75">
                  <c:v>19350</c:v>
                </c:pt>
                <c:pt idx="76">
                  <c:v>19600</c:v>
                </c:pt>
                <c:pt idx="77">
                  <c:v>19850</c:v>
                </c:pt>
                <c:pt idx="78">
                  <c:v>20100</c:v>
                </c:pt>
                <c:pt idx="79">
                  <c:v>20350</c:v>
                </c:pt>
                <c:pt idx="80">
                  <c:v>20600</c:v>
                </c:pt>
                <c:pt idx="81">
                  <c:v>20850</c:v>
                </c:pt>
                <c:pt idx="82">
                  <c:v>21100</c:v>
                </c:pt>
                <c:pt idx="83">
                  <c:v>21350</c:v>
                </c:pt>
                <c:pt idx="84">
                  <c:v>21600</c:v>
                </c:pt>
              </c:numCache>
            </c:numRef>
          </c:xVal>
          <c:yVal>
            <c:numRef>
              <c:f>Oils!$P$23:$P$107</c:f>
              <c:numCache>
                <c:formatCode>General</c:formatCode>
                <c:ptCount val="85"/>
                <c:pt idx="0">
                  <c:v>41028.013263821507</c:v>
                </c:pt>
                <c:pt idx="1">
                  <c:v>52356.168889757253</c:v>
                </c:pt>
                <c:pt idx="2">
                  <c:v>62711.832518105533</c:v>
                </c:pt>
                <c:pt idx="3">
                  <c:v>72378.278603166837</c:v>
                </c:pt>
                <c:pt idx="4">
                  <c:v>81518.954262107698</c:v>
                </c:pt>
                <c:pt idx="5">
                  <c:v>90239.113845906933</c:v>
                </c:pt>
                <c:pt idx="6">
                  <c:v>98611.625632253534</c:v>
                </c:pt>
                <c:pt idx="7">
                  <c:v>106689.60704803671</c:v>
                </c:pt>
                <c:pt idx="8">
                  <c:v>114513.30669144317</c:v>
                </c:pt>
                <c:pt idx="9">
                  <c:v>122114.15651439638</c:v>
                </c:pt>
                <c:pt idx="10">
                  <c:v>129517.30459286495</c:v>
                </c:pt>
                <c:pt idx="11">
                  <c:v>136743.27495792377</c:v>
                </c:pt>
                <c:pt idx="12">
                  <c:v>143809.09806871973</c:v>
                </c:pt>
                <c:pt idx="13">
                  <c:v>150729.10577517934</c:v>
                </c:pt>
                <c:pt idx="14">
                  <c:v>157515.50564593225</c:v>
                </c:pt>
                <c:pt idx="15">
                  <c:v>164178.80559790845</c:v>
                </c:pt>
                <c:pt idx="16">
                  <c:v>170728.13419281237</c:v>
                </c:pt>
                <c:pt idx="17">
                  <c:v>177171.48650161884</c:v>
                </c:pt>
                <c:pt idx="18">
                  <c:v>183515.91577086897</c:v>
                </c:pt>
                <c:pt idx="19">
                  <c:v>189767.68490324469</c:v>
                </c:pt>
                <c:pt idx="20">
                  <c:v>195932.38765758881</c:v>
                </c:pt>
                <c:pt idx="21">
                  <c:v>202015.04669961106</c:v>
                </c:pt>
                <c:pt idx="22">
                  <c:v>208020.19372263949</c:v>
                </c:pt>
                <c:pt idx="23">
                  <c:v>213951.93551572267</c:v>
                </c:pt>
                <c:pt idx="24">
                  <c:v>219814.00889859602</c:v>
                </c:pt>
                <c:pt idx="25">
                  <c:v>225609.82674909371</c:v>
                </c:pt>
                <c:pt idx="26">
                  <c:v>231342.51683886442</c:v>
                </c:pt>
                <c:pt idx="27">
                  <c:v>237014.95481407011</c:v>
                </c:pt>
                <c:pt idx="28">
                  <c:v>242629.79237239674</c:v>
                </c:pt>
                <c:pt idx="29">
                  <c:v>248189.48147062337</c:v>
                </c:pt>
                <c:pt idx="30">
                  <c:v>253696.29523022234</c:v>
                </c:pt>
                <c:pt idx="31">
                  <c:v>259152.34607913552</c:v>
                </c:pt>
                <c:pt idx="32">
                  <c:v>264559.60156671028</c:v>
                </c:pt>
                <c:pt idx="33">
                  <c:v>269919.89820902876</c:v>
                </c:pt>
                <c:pt idx="34">
                  <c:v>275234.95365849498</c:v>
                </c:pt>
                <c:pt idx="35">
                  <c:v>280506.37744084443</c:v>
                </c:pt>
                <c:pt idx="36">
                  <c:v>285735.68046192534</c:v>
                </c:pt>
                <c:pt idx="37">
                  <c:v>290924.28345348703</c:v>
                </c:pt>
                <c:pt idx="38">
                  <c:v>296073.52450025221</c:v>
                </c:pt>
                <c:pt idx="39">
                  <c:v>301184.66576841602</c:v>
                </c:pt>
                <c:pt idx="40">
                  <c:v>306258.89953749487</c:v>
                </c:pt>
                <c:pt idx="41">
                  <c:v>311297.35362234589</c:v>
                </c:pt>
                <c:pt idx="42">
                  <c:v>316301.09625960595</c:v>
                </c:pt>
                <c:pt idx="43">
                  <c:v>321271.1405223023</c:v>
                </c:pt>
                <c:pt idx="44">
                  <c:v>326208.44831755699</c:v>
                </c:pt>
                <c:pt idx="45">
                  <c:v>331113.9340148737</c:v>
                </c:pt>
                <c:pt idx="46">
                  <c:v>335988.46774619923</c:v>
                </c:pt>
                <c:pt idx="47">
                  <c:v>340832.87841360824</c:v>
                </c:pt>
                <c:pt idx="48">
                  <c:v>345647.95643589325</c:v>
                </c:pt>
                <c:pt idx="49">
                  <c:v>350434.45626144571</c:v>
                </c:pt>
                <c:pt idx="50">
                  <c:v>355193.09867146472</c:v>
                </c:pt>
                <c:pt idx="51">
                  <c:v>359924.57289465028</c:v>
                </c:pt>
                <c:pt idx="52">
                  <c:v>364629.53855204122</c:v>
                </c:pt>
                <c:pt idx="53">
                  <c:v>369308.62744850764</c:v>
                </c:pt>
                <c:pt idx="54">
                  <c:v>373962.44522553321</c:v>
                </c:pt>
                <c:pt idx="55">
                  <c:v>378591.57288828958</c:v>
                </c:pt>
                <c:pt idx="56">
                  <c:v>383196.56821858865</c:v>
                </c:pt>
                <c:pt idx="57">
                  <c:v>387777.96708403621</c:v>
                </c:pt>
                <c:pt idx="58">
                  <c:v>392336.28465263668</c:v>
                </c:pt>
                <c:pt idx="59">
                  <c:v>396872.0165211237</c:v>
                </c:pt>
                <c:pt idx="60">
                  <c:v>401385.63976444543</c:v>
                </c:pt>
                <c:pt idx="61">
                  <c:v>405877.61391308892</c:v>
                </c:pt>
                <c:pt idx="62">
                  <c:v>410348.38186426501</c:v>
                </c:pt>
                <c:pt idx="63">
                  <c:v>414798.37073237909</c:v>
                </c:pt>
                <c:pt idx="64">
                  <c:v>419227.99264370813</c:v>
                </c:pt>
                <c:pt idx="65">
                  <c:v>423637.64547971351</c:v>
                </c:pt>
                <c:pt idx="66">
                  <c:v>428027.71357303945</c:v>
                </c:pt>
                <c:pt idx="67">
                  <c:v>432398.56835983571</c:v>
                </c:pt>
                <c:pt idx="68">
                  <c:v>436750.56899175147</c:v>
                </c:pt>
                <c:pt idx="69">
                  <c:v>441084.06291061692</c:v>
                </c:pt>
                <c:pt idx="70">
                  <c:v>445399.38638858526</c:v>
                </c:pt>
                <c:pt idx="71">
                  <c:v>449696.86503625399</c:v>
                </c:pt>
                <c:pt idx="72">
                  <c:v>453976.81428107998</c:v>
                </c:pt>
                <c:pt idx="73">
                  <c:v>458239.53981818893</c:v>
                </c:pt>
                <c:pt idx="74">
                  <c:v>462485.33803553</c:v>
                </c:pt>
                <c:pt idx="75">
                  <c:v>466714.49641514046</c:v>
                </c:pt>
                <c:pt idx="76">
                  <c:v>470927.2939121605</c:v>
                </c:pt>
                <c:pt idx="77">
                  <c:v>475124.00131309789</c:v>
                </c:pt>
                <c:pt idx="78">
                  <c:v>479304.88157471991</c:v>
                </c:pt>
                <c:pt idx="79">
                  <c:v>483470.19014485966</c:v>
                </c:pt>
                <c:pt idx="80">
                  <c:v>487620.17526629881</c:v>
                </c:pt>
                <c:pt idx="81">
                  <c:v>491755.07826482155</c:v>
                </c:pt>
                <c:pt idx="82">
                  <c:v>495875.13382244192</c:v>
                </c:pt>
                <c:pt idx="83">
                  <c:v>499980.57023673411</c:v>
                </c:pt>
                <c:pt idx="84">
                  <c:v>504071.60966712568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C91-BE40-B46B-0F4F2EC8B5A4}"/>
            </c:ext>
          </c:extLst>
        </c:ser>
        <c:ser>
          <c:idx val="0"/>
          <c:order val="1"/>
          <c:tx>
            <c:strRef>
              <c:f>Oils!$S$26</c:f>
              <c:strCache>
                <c:ptCount val="1"/>
                <c:pt idx="0">
                  <c:v>Oil de 7 a 14 kg*/cm2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-5.2624342354303022E-2"/>
                  <c:y val="2.00643705928061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Y"/>
                </a:p>
              </c:txPr>
            </c:trendlineLbl>
          </c:trendline>
          <c:xVal>
            <c:numRef>
              <c:f>Oils!$S$27:$S$111</c:f>
              <c:numCache>
                <c:formatCode>General</c:formatCode>
                <c:ptCount val="85"/>
                <c:pt idx="0">
                  <c:v>600</c:v>
                </c:pt>
                <c:pt idx="1">
                  <c:v>850</c:v>
                </c:pt>
                <c:pt idx="2">
                  <c:v>1100</c:v>
                </c:pt>
                <c:pt idx="3">
                  <c:v>1350</c:v>
                </c:pt>
                <c:pt idx="4">
                  <c:v>1600</c:v>
                </c:pt>
                <c:pt idx="5">
                  <c:v>1850</c:v>
                </c:pt>
                <c:pt idx="6">
                  <c:v>2100</c:v>
                </c:pt>
                <c:pt idx="7">
                  <c:v>2350</c:v>
                </c:pt>
                <c:pt idx="8">
                  <c:v>2600</c:v>
                </c:pt>
                <c:pt idx="9">
                  <c:v>2850</c:v>
                </c:pt>
                <c:pt idx="10">
                  <c:v>3100</c:v>
                </c:pt>
                <c:pt idx="11">
                  <c:v>3350</c:v>
                </c:pt>
                <c:pt idx="12">
                  <c:v>3600</c:v>
                </c:pt>
                <c:pt idx="13">
                  <c:v>3850</c:v>
                </c:pt>
                <c:pt idx="14">
                  <c:v>4100</c:v>
                </c:pt>
                <c:pt idx="15">
                  <c:v>4350</c:v>
                </c:pt>
                <c:pt idx="16">
                  <c:v>4600</c:v>
                </c:pt>
                <c:pt idx="17">
                  <c:v>4850</c:v>
                </c:pt>
                <c:pt idx="18">
                  <c:v>5100</c:v>
                </c:pt>
                <c:pt idx="19">
                  <c:v>5350</c:v>
                </c:pt>
                <c:pt idx="20">
                  <c:v>5600</c:v>
                </c:pt>
                <c:pt idx="21">
                  <c:v>5850</c:v>
                </c:pt>
                <c:pt idx="22">
                  <c:v>6100</c:v>
                </c:pt>
                <c:pt idx="23">
                  <c:v>6350</c:v>
                </c:pt>
                <c:pt idx="24">
                  <c:v>6600</c:v>
                </c:pt>
                <c:pt idx="25">
                  <c:v>6850</c:v>
                </c:pt>
                <c:pt idx="26">
                  <c:v>7100</c:v>
                </c:pt>
                <c:pt idx="27">
                  <c:v>7350</c:v>
                </c:pt>
                <c:pt idx="28">
                  <c:v>7600</c:v>
                </c:pt>
                <c:pt idx="29">
                  <c:v>7850</c:v>
                </c:pt>
                <c:pt idx="30">
                  <c:v>8100</c:v>
                </c:pt>
                <c:pt idx="31">
                  <c:v>8350</c:v>
                </c:pt>
                <c:pt idx="32">
                  <c:v>8600</c:v>
                </c:pt>
                <c:pt idx="33">
                  <c:v>8850</c:v>
                </c:pt>
                <c:pt idx="34">
                  <c:v>9100</c:v>
                </c:pt>
                <c:pt idx="35">
                  <c:v>9350</c:v>
                </c:pt>
                <c:pt idx="36">
                  <c:v>9600</c:v>
                </c:pt>
                <c:pt idx="37">
                  <c:v>9850</c:v>
                </c:pt>
                <c:pt idx="38">
                  <c:v>10100</c:v>
                </c:pt>
                <c:pt idx="39">
                  <c:v>10350</c:v>
                </c:pt>
                <c:pt idx="40">
                  <c:v>10600</c:v>
                </c:pt>
                <c:pt idx="41">
                  <c:v>10850</c:v>
                </c:pt>
                <c:pt idx="42">
                  <c:v>11100</c:v>
                </c:pt>
                <c:pt idx="43">
                  <c:v>11350</c:v>
                </c:pt>
                <c:pt idx="44">
                  <c:v>11600</c:v>
                </c:pt>
                <c:pt idx="45">
                  <c:v>11850</c:v>
                </c:pt>
                <c:pt idx="46">
                  <c:v>12100</c:v>
                </c:pt>
                <c:pt idx="47">
                  <c:v>12350</c:v>
                </c:pt>
                <c:pt idx="48">
                  <c:v>12600</c:v>
                </c:pt>
                <c:pt idx="49">
                  <c:v>12850</c:v>
                </c:pt>
                <c:pt idx="50">
                  <c:v>13100</c:v>
                </c:pt>
                <c:pt idx="51">
                  <c:v>13350</c:v>
                </c:pt>
                <c:pt idx="52">
                  <c:v>13600</c:v>
                </c:pt>
                <c:pt idx="53">
                  <c:v>13850</c:v>
                </c:pt>
                <c:pt idx="54">
                  <c:v>14100</c:v>
                </c:pt>
                <c:pt idx="55">
                  <c:v>14350</c:v>
                </c:pt>
                <c:pt idx="56">
                  <c:v>14600</c:v>
                </c:pt>
                <c:pt idx="57">
                  <c:v>14850</c:v>
                </c:pt>
                <c:pt idx="58">
                  <c:v>15100</c:v>
                </c:pt>
                <c:pt idx="59">
                  <c:v>15350</c:v>
                </c:pt>
                <c:pt idx="60">
                  <c:v>15600</c:v>
                </c:pt>
                <c:pt idx="61">
                  <c:v>15850</c:v>
                </c:pt>
                <c:pt idx="62">
                  <c:v>16100</c:v>
                </c:pt>
                <c:pt idx="63">
                  <c:v>16350</c:v>
                </c:pt>
                <c:pt idx="64">
                  <c:v>16600</c:v>
                </c:pt>
                <c:pt idx="65">
                  <c:v>16850</c:v>
                </c:pt>
                <c:pt idx="66">
                  <c:v>17100</c:v>
                </c:pt>
                <c:pt idx="67">
                  <c:v>17350</c:v>
                </c:pt>
                <c:pt idx="68">
                  <c:v>17600</c:v>
                </c:pt>
                <c:pt idx="69">
                  <c:v>17850</c:v>
                </c:pt>
                <c:pt idx="70">
                  <c:v>18100</c:v>
                </c:pt>
                <c:pt idx="71">
                  <c:v>18350</c:v>
                </c:pt>
                <c:pt idx="72">
                  <c:v>18600</c:v>
                </c:pt>
                <c:pt idx="73">
                  <c:v>18850</c:v>
                </c:pt>
                <c:pt idx="74">
                  <c:v>19100</c:v>
                </c:pt>
                <c:pt idx="75">
                  <c:v>19350</c:v>
                </c:pt>
                <c:pt idx="76">
                  <c:v>19600</c:v>
                </c:pt>
                <c:pt idx="77">
                  <c:v>19850</c:v>
                </c:pt>
                <c:pt idx="78">
                  <c:v>20100</c:v>
                </c:pt>
                <c:pt idx="79">
                  <c:v>20350</c:v>
                </c:pt>
                <c:pt idx="80">
                  <c:v>20600</c:v>
                </c:pt>
                <c:pt idx="81">
                  <c:v>20850</c:v>
                </c:pt>
                <c:pt idx="82">
                  <c:v>21100</c:v>
                </c:pt>
                <c:pt idx="83">
                  <c:v>21350</c:v>
                </c:pt>
                <c:pt idx="84">
                  <c:v>21600</c:v>
                </c:pt>
              </c:numCache>
            </c:numRef>
          </c:xVal>
          <c:yVal>
            <c:numRef>
              <c:f>Oils!$T$27:$T$111</c:f>
              <c:numCache>
                <c:formatCode>General</c:formatCode>
                <c:ptCount val="85"/>
                <c:pt idx="0">
                  <c:v>44155.24635207859</c:v>
                </c:pt>
                <c:pt idx="1">
                  <c:v>56346.855513396469</c:v>
                </c:pt>
                <c:pt idx="2">
                  <c:v>67491.847490187793</c:v>
                </c:pt>
                <c:pt idx="3">
                  <c:v>77895.088453633158</c:v>
                </c:pt>
                <c:pt idx="4">
                  <c:v>87732.483770575884</c:v>
                </c:pt>
                <c:pt idx="5">
                  <c:v>97117.31047851748</c:v>
                </c:pt>
                <c:pt idx="6">
                  <c:v>106127.99101365831</c:v>
                </c:pt>
                <c:pt idx="7">
                  <c:v>114821.69151404162</c:v>
                </c:pt>
                <c:pt idx="8">
                  <c:v>123241.72840244503</c:v>
                </c:pt>
                <c:pt idx="9">
                  <c:v>131421.92943386079</c:v>
                </c:pt>
                <c:pt idx="10">
                  <c:v>139389.35951836716</c:v>
                </c:pt>
                <c:pt idx="11">
                  <c:v>147166.10706766517</c:v>
                </c:pt>
                <c:pt idx="12">
                  <c:v>154770.50063484095</c:v>
                </c:pt>
                <c:pt idx="13">
                  <c:v>162217.96447064029</c:v>
                </c:pt>
                <c:pt idx="14">
                  <c:v>169521.63662775751</c:v>
                </c:pt>
                <c:pt idx="15">
                  <c:v>176692.8259565068</c:v>
                </c:pt>
                <c:pt idx="16">
                  <c:v>183741.35681490207</c:v>
                </c:pt>
                <c:pt idx="17">
                  <c:v>190675.8336734114</c:v>
                </c:pt>
                <c:pt idx="18">
                  <c:v>197503.84739042228</c:v>
                </c:pt>
                <c:pt idx="19">
                  <c:v>204232.13823895308</c:v>
                </c:pt>
                <c:pt idx="20">
                  <c:v>210866.72634476886</c:v>
                </c:pt>
                <c:pt idx="21">
                  <c:v>217413.0172106984</c:v>
                </c:pt>
                <c:pt idx="22">
                  <c:v>223875.88794434149</c:v>
                </c:pt>
                <c:pt idx="23">
                  <c:v>230259.75836200721</c:v>
                </c:pt>
                <c:pt idx="24">
                  <c:v>236568.65011092796</c:v>
                </c:pt>
                <c:pt idx="25">
                  <c:v>242806.23620496795</c:v>
                </c:pt>
                <c:pt idx="26">
                  <c:v>248975.88282047084</c:v>
                </c:pt>
                <c:pt idx="27">
                  <c:v>255080.68479081037</c:v>
                </c:pt>
                <c:pt idx="28">
                  <c:v>261123.49593110595</c:v>
                </c:pt>
                <c:pt idx="29">
                  <c:v>267106.95509093895</c:v>
                </c:pt>
                <c:pt idx="30">
                  <c:v>273033.50865341729</c:v>
                </c:pt>
                <c:pt idx="31">
                  <c:v>278905.43005975225</c:v>
                </c:pt>
                <c:pt idx="32">
                  <c:v>284724.83682963916</c:v>
                </c:pt>
                <c:pt idx="33">
                  <c:v>290493.70546190365</c:v>
                </c:pt>
                <c:pt idx="34">
                  <c:v>296213.88453167805</c:v>
                </c:pt>
                <c:pt idx="35">
                  <c:v>301887.10624580609</c:v>
                </c:pt>
                <c:pt idx="36">
                  <c:v>307514.99667424918</c:v>
                </c:pt>
                <c:pt idx="37">
                  <c:v>313099.08483962866</c:v>
                </c:pt>
                <c:pt idx="38">
                  <c:v>318640.81081802608</c:v>
                </c:pt>
                <c:pt idx="39">
                  <c:v>324141.53298034082</c:v>
                </c:pt>
                <c:pt idx="40">
                  <c:v>329602.53448389855</c:v>
                </c:pt>
                <c:pt idx="41">
                  <c:v>335025.02910774644</c:v>
                </c:pt>
                <c:pt idx="42">
                  <c:v>340410.1665115467</c:v>
                </c:pt>
                <c:pt idx="43">
                  <c:v>345759.03698667657</c:v>
                </c:pt>
                <c:pt idx="44">
                  <c:v>351072.67575864575</c:v>
                </c:pt>
                <c:pt idx="45">
                  <c:v>356352.06689193804</c:v>
                </c:pt>
                <c:pt idx="46">
                  <c:v>361598.14684160962</c:v>
                </c:pt>
                <c:pt idx="47">
                  <c:v>366811.8076902256</c:v>
                </c:pt>
                <c:pt idx="48">
                  <c:v>371993.90010379988</c:v>
                </c:pt>
                <c:pt idx="49">
                  <c:v>377145.23603621311</c:v>
                </c:pt>
                <c:pt idx="50">
                  <c:v>382266.59120797628</c:v>
                </c:pt>
                <c:pt idx="51">
                  <c:v>387358.70738210971</c:v>
                </c:pt>
                <c:pt idx="52">
                  <c:v>392422.29445722065</c:v>
                </c:pt>
                <c:pt idx="53">
                  <c:v>397458.03239554621</c:v>
                </c:pt>
                <c:pt idx="54">
                  <c:v>402466.57300171413</c:v>
                </c:pt>
                <c:pt idx="55">
                  <c:v>407448.54156621365</c:v>
                </c:pt>
                <c:pt idx="56">
                  <c:v>412404.53838604578</c:v>
                </c:pt>
                <c:pt idx="57">
                  <c:v>417335.14017366269</c:v>
                </c:pt>
                <c:pt idx="58">
                  <c:v>422240.90136415261</c:v>
                </c:pt>
                <c:pt idx="59">
                  <c:v>427122.35532957339</c:v>
                </c:pt>
                <c:pt idx="60">
                  <c:v>431980.01550843182</c:v>
                </c:pt>
                <c:pt idx="61">
                  <c:v>436814.37645750126</c:v>
                </c:pt>
                <c:pt idx="62">
                  <c:v>441625.91483245912</c:v>
                </c:pt>
                <c:pt idx="63">
                  <c:v>446415.09030318196</c:v>
                </c:pt>
                <c:pt idx="64">
                  <c:v>451182.34640899417</c:v>
                </c:pt>
                <c:pt idx="65">
                  <c:v>455928.11135863781</c:v>
                </c:pt>
                <c:pt idx="66">
                  <c:v>460652.79877932119</c:v>
                </c:pt>
                <c:pt idx="67">
                  <c:v>465356.8084187627</c:v>
                </c:pt>
                <c:pt idx="68">
                  <c:v>470040.52680383238</c:v>
                </c:pt>
                <c:pt idx="69">
                  <c:v>474704.32785903651</c:v>
                </c:pt>
                <c:pt idx="70">
                  <c:v>479348.57348783035</c:v>
                </c:pt>
                <c:pt idx="71">
                  <c:v>483973.61411946965</c:v>
                </c:pt>
                <c:pt idx="72">
                  <c:v>488579.78922389104</c:v>
                </c:pt>
                <c:pt idx="73">
                  <c:v>493167.42779688316</c:v>
                </c:pt>
                <c:pt idx="74">
                  <c:v>497736.84881764773</c:v>
                </c:pt>
                <c:pt idx="75">
                  <c:v>502288.36168064864</c:v>
                </c:pt>
                <c:pt idx="76">
                  <c:v>506822.26660351676</c:v>
                </c:pt>
                <c:pt idx="77">
                  <c:v>511338.85501262173</c:v>
                </c:pt>
                <c:pt idx="78">
                  <c:v>515838.40990779508</c:v>
                </c:pt>
                <c:pt idx="79">
                  <c:v>520321.20620758872</c:v>
                </c:pt>
                <c:pt idx="80">
                  <c:v>524787.51107632066</c:v>
                </c:pt>
                <c:pt idx="81">
                  <c:v>529237.58423408482</c:v>
                </c:pt>
                <c:pt idx="82">
                  <c:v>533671.67825080373</c:v>
                </c:pt>
                <c:pt idx="83">
                  <c:v>538090.03882532648</c:v>
                </c:pt>
                <c:pt idx="84">
                  <c:v>542492.90505049413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C91-BE40-B46B-0F4F2EC8B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08552"/>
        <c:axId val="190331632"/>
      </c:scatterChart>
      <c:valAx>
        <c:axId val="135908552"/>
        <c:scaling>
          <c:logBase val="10"/>
          <c:orientation val="minMax"/>
          <c:min val="150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  <a:alpha val="99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  <c:crossAx val="190331632"/>
        <c:crosses val="autoZero"/>
        <c:crossBetween val="midCat"/>
      </c:valAx>
      <c:valAx>
        <c:axId val="190331632"/>
        <c:scaling>
          <c:logBase val="10"/>
          <c:orientation val="minMax"/>
          <c:min val="80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  <a:alpha val="99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  <c:crossAx val="1359085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1426944531364265"/>
          <c:y val="1.8893265594207068E-2"/>
          <c:w val="0.18573073420415956"/>
          <c:h val="3.36361223647082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Y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Y" sz="1800" b="0" i="0" baseline="0">
                <a:effectLst/>
              </a:rPr>
              <a:t>Acuotubular Residuos Forestalesde 10 a 68 kg*/cm2</a:t>
            </a:r>
            <a:endParaRPr lang="es-UY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Y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0.101822118220534"/>
                  <c:y val="-8.403537085069005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UY"/>
                </a:p>
              </c:txPr>
            </c:trendlineLbl>
          </c:trendline>
          <c:xVal>
            <c:numRef>
              <c:f>'Acuotubulares solo biomasa'!$B$29:$B$113</c:f>
              <c:numCache>
                <c:formatCode>General</c:formatCode>
                <c:ptCount val="85"/>
                <c:pt idx="0">
                  <c:v>600</c:v>
                </c:pt>
                <c:pt idx="1">
                  <c:v>850</c:v>
                </c:pt>
                <c:pt idx="2">
                  <c:v>1100</c:v>
                </c:pt>
                <c:pt idx="3">
                  <c:v>1350</c:v>
                </c:pt>
                <c:pt idx="4">
                  <c:v>1600</c:v>
                </c:pt>
                <c:pt idx="5">
                  <c:v>1850</c:v>
                </c:pt>
                <c:pt idx="6">
                  <c:v>2100</c:v>
                </c:pt>
                <c:pt idx="7">
                  <c:v>2350</c:v>
                </c:pt>
                <c:pt idx="8">
                  <c:v>2600</c:v>
                </c:pt>
                <c:pt idx="9">
                  <c:v>2850</c:v>
                </c:pt>
                <c:pt idx="10">
                  <c:v>3100</c:v>
                </c:pt>
                <c:pt idx="11">
                  <c:v>3350</c:v>
                </c:pt>
                <c:pt idx="12">
                  <c:v>3600</c:v>
                </c:pt>
                <c:pt idx="13">
                  <c:v>3850</c:v>
                </c:pt>
                <c:pt idx="14">
                  <c:v>4100</c:v>
                </c:pt>
                <c:pt idx="15">
                  <c:v>4350</c:v>
                </c:pt>
                <c:pt idx="16">
                  <c:v>4600</c:v>
                </c:pt>
                <c:pt idx="17">
                  <c:v>4850</c:v>
                </c:pt>
                <c:pt idx="18">
                  <c:v>5100</c:v>
                </c:pt>
                <c:pt idx="19">
                  <c:v>5350</c:v>
                </c:pt>
                <c:pt idx="20">
                  <c:v>5600</c:v>
                </c:pt>
                <c:pt idx="21">
                  <c:v>5850</c:v>
                </c:pt>
                <c:pt idx="22">
                  <c:v>6100</c:v>
                </c:pt>
                <c:pt idx="23">
                  <c:v>6350</c:v>
                </c:pt>
                <c:pt idx="24">
                  <c:v>6600</c:v>
                </c:pt>
                <c:pt idx="25">
                  <c:v>6850</c:v>
                </c:pt>
                <c:pt idx="26">
                  <c:v>7100</c:v>
                </c:pt>
                <c:pt idx="27">
                  <c:v>7350</c:v>
                </c:pt>
                <c:pt idx="28">
                  <c:v>7600</c:v>
                </c:pt>
                <c:pt idx="29">
                  <c:v>7850</c:v>
                </c:pt>
                <c:pt idx="30">
                  <c:v>8100</c:v>
                </c:pt>
                <c:pt idx="31">
                  <c:v>8350</c:v>
                </c:pt>
                <c:pt idx="32">
                  <c:v>8600</c:v>
                </c:pt>
                <c:pt idx="33">
                  <c:v>8850</c:v>
                </c:pt>
                <c:pt idx="34">
                  <c:v>9100</c:v>
                </c:pt>
                <c:pt idx="35">
                  <c:v>9350</c:v>
                </c:pt>
                <c:pt idx="36">
                  <c:v>9600</c:v>
                </c:pt>
                <c:pt idx="37">
                  <c:v>9850</c:v>
                </c:pt>
                <c:pt idx="38">
                  <c:v>10100</c:v>
                </c:pt>
                <c:pt idx="39">
                  <c:v>10350</c:v>
                </c:pt>
                <c:pt idx="40">
                  <c:v>10600</c:v>
                </c:pt>
                <c:pt idx="41">
                  <c:v>10850</c:v>
                </c:pt>
                <c:pt idx="42">
                  <c:v>11100</c:v>
                </c:pt>
                <c:pt idx="43">
                  <c:v>11350</c:v>
                </c:pt>
                <c:pt idx="44">
                  <c:v>11600</c:v>
                </c:pt>
                <c:pt idx="45">
                  <c:v>11850</c:v>
                </c:pt>
                <c:pt idx="46">
                  <c:v>12100</c:v>
                </c:pt>
                <c:pt idx="47">
                  <c:v>12350</c:v>
                </c:pt>
                <c:pt idx="48">
                  <c:v>12600</c:v>
                </c:pt>
                <c:pt idx="49">
                  <c:v>12850</c:v>
                </c:pt>
                <c:pt idx="50">
                  <c:v>13100</c:v>
                </c:pt>
                <c:pt idx="51">
                  <c:v>13350</c:v>
                </c:pt>
                <c:pt idx="52">
                  <c:v>13600</c:v>
                </c:pt>
                <c:pt idx="53">
                  <c:v>13850</c:v>
                </c:pt>
                <c:pt idx="54">
                  <c:v>14100</c:v>
                </c:pt>
                <c:pt idx="55">
                  <c:v>14350</c:v>
                </c:pt>
                <c:pt idx="56">
                  <c:v>14600</c:v>
                </c:pt>
                <c:pt idx="57">
                  <c:v>14850</c:v>
                </c:pt>
                <c:pt idx="58">
                  <c:v>15100</c:v>
                </c:pt>
                <c:pt idx="59">
                  <c:v>15350</c:v>
                </c:pt>
                <c:pt idx="60">
                  <c:v>15600</c:v>
                </c:pt>
                <c:pt idx="61">
                  <c:v>15850</c:v>
                </c:pt>
                <c:pt idx="62">
                  <c:v>16100</c:v>
                </c:pt>
                <c:pt idx="63">
                  <c:v>16350</c:v>
                </c:pt>
                <c:pt idx="64">
                  <c:v>16600</c:v>
                </c:pt>
                <c:pt idx="65">
                  <c:v>16850</c:v>
                </c:pt>
                <c:pt idx="66">
                  <c:v>17100</c:v>
                </c:pt>
                <c:pt idx="67">
                  <c:v>17350</c:v>
                </c:pt>
                <c:pt idx="68">
                  <c:v>17600</c:v>
                </c:pt>
                <c:pt idx="69">
                  <c:v>17850</c:v>
                </c:pt>
                <c:pt idx="70">
                  <c:v>18100</c:v>
                </c:pt>
                <c:pt idx="71">
                  <c:v>18350</c:v>
                </c:pt>
                <c:pt idx="72">
                  <c:v>18600</c:v>
                </c:pt>
                <c:pt idx="73">
                  <c:v>18850</c:v>
                </c:pt>
                <c:pt idx="74">
                  <c:v>19100</c:v>
                </c:pt>
                <c:pt idx="75">
                  <c:v>19350</c:v>
                </c:pt>
                <c:pt idx="76">
                  <c:v>19600</c:v>
                </c:pt>
                <c:pt idx="77">
                  <c:v>19850</c:v>
                </c:pt>
                <c:pt idx="78">
                  <c:v>20100</c:v>
                </c:pt>
                <c:pt idx="79">
                  <c:v>20350</c:v>
                </c:pt>
                <c:pt idx="80">
                  <c:v>20600</c:v>
                </c:pt>
                <c:pt idx="81">
                  <c:v>20850</c:v>
                </c:pt>
                <c:pt idx="82">
                  <c:v>21100</c:v>
                </c:pt>
                <c:pt idx="83">
                  <c:v>21350</c:v>
                </c:pt>
                <c:pt idx="84">
                  <c:v>21600</c:v>
                </c:pt>
              </c:numCache>
            </c:numRef>
          </c:xVal>
          <c:yVal>
            <c:numRef>
              <c:f>'Acuotubulares solo biomasa'!$C$29:$C$113</c:f>
              <c:numCache>
                <c:formatCode>General</c:formatCode>
                <c:ptCount val="85"/>
                <c:pt idx="0">
                  <c:v>383981.36272311158</c:v>
                </c:pt>
                <c:pt idx="1">
                  <c:v>490001.62274437724</c:v>
                </c:pt>
                <c:pt idx="2">
                  <c:v>586920.32573752722</c:v>
                </c:pt>
                <c:pt idx="3">
                  <c:v>677388.63860863412</c:v>
                </c:pt>
                <c:pt idx="4">
                  <c:v>762936.26367058349</c:v>
                </c:pt>
                <c:pt idx="5">
                  <c:v>844548.27687286132</c:v>
                </c:pt>
                <c:pt idx="6">
                  <c:v>922906.65275774896</c:v>
                </c:pt>
                <c:pt idx="7">
                  <c:v>998508.51756506972</c:v>
                </c:pt>
                <c:pt idx="8">
                  <c:v>1071730.5581082953</c:v>
                </c:pt>
                <c:pt idx="9">
                  <c:v>1142866.9461684236</c:v>
                </c:pt>
                <c:pt idx="10">
                  <c:v>1212153.0427028129</c:v>
                </c:pt>
                <c:pt idx="11">
                  <c:v>1279780.9322116326</c:v>
                </c:pt>
                <c:pt idx="12">
                  <c:v>1345910.0028394891</c:v>
                </c:pt>
                <c:pt idx="13">
                  <c:v>1410674.3864350233</c:v>
                </c:pt>
                <c:pt idx="14">
                  <c:v>1474188.3336885571</c:v>
                </c:pt>
                <c:pt idx="15">
                  <c:v>1536550.1882424266</c:v>
                </c:pt>
                <c:pt idx="16">
                  <c:v>1597845.3843471382</c:v>
                </c:pt>
                <c:pt idx="17">
                  <c:v>1658148.7479083054</c:v>
                </c:pt>
                <c:pt idx="18">
                  <c:v>1717526.2902923829</c:v>
                </c:pt>
                <c:pt idx="19">
                  <c:v>1776036.6260340537</c:v>
                </c:pt>
                <c:pt idx="20">
                  <c:v>1833732.1071477667</c:v>
                </c:pt>
                <c:pt idx="21">
                  <c:v>1890659.740784741</c:v>
                </c:pt>
                <c:pt idx="22">
                  <c:v>1946861.9390834437</c:v>
                </c:pt>
                <c:pt idx="23">
                  <c:v>2002377.1375012565</c:v>
                </c:pt>
                <c:pt idx="24">
                  <c:v>2057240.308951078</c:v>
                </c:pt>
                <c:pt idx="25">
                  <c:v>2111483.3945720792</c:v>
                </c:pt>
                <c:pt idx="26">
                  <c:v>2165135.6671933443</c:v>
                </c:pt>
                <c:pt idx="27">
                  <c:v>2218224.0400003809</c:v>
                </c:pt>
                <c:pt idx="28">
                  <c:v>2270773.330243892</c:v>
                </c:pt>
                <c:pt idx="29">
                  <c:v>2322806.4857985228</c:v>
                </c:pt>
                <c:pt idx="30">
                  <c:v>2374344.7808184717</c:v>
                </c:pt>
                <c:pt idx="31">
                  <c:v>2425407.9855264523</c:v>
                </c:pt>
                <c:pt idx="32">
                  <c:v>2476014.5142257558</c:v>
                </c:pt>
                <c:pt idx="33">
                  <c:v>2526181.5548787462</c:v>
                </c:pt>
                <c:pt idx="34">
                  <c:v>2575925.1830020845</c:v>
                </c:pt>
                <c:pt idx="35">
                  <c:v>2625260.4621544494</c:v>
                </c:pt>
                <c:pt idx="36">
                  <c:v>2674201.5329105458</c:v>
                </c:pt>
                <c:pt idx="37">
                  <c:v>2722761.6919052759</c:v>
                </c:pt>
                <c:pt idx="38">
                  <c:v>2770953.4622796457</c:v>
                </c:pt>
                <c:pt idx="39">
                  <c:v>2818788.6566528147</c:v>
                </c:pt>
                <c:pt idx="40">
                  <c:v>2866278.4335742006</c:v>
                </c:pt>
                <c:pt idx="41">
                  <c:v>2913433.3482681788</c:v>
                </c:pt>
                <c:pt idx="42">
                  <c:v>2960263.3983662929</c:v>
                </c:pt>
                <c:pt idx="43">
                  <c:v>3006778.0652236124</c:v>
                </c:pt>
                <c:pt idx="44">
                  <c:v>3052986.3513332661</c:v>
                </c:pt>
                <c:pt idx="45">
                  <c:v>3098896.8142835977</c:v>
                </c:pt>
                <c:pt idx="46">
                  <c:v>3144517.597643455</c:v>
                </c:pt>
                <c:pt idx="47">
                  <c:v>3189856.4591111238</c:v>
                </c:pt>
                <c:pt idx="48">
                  <c:v>3234920.7962196791</c:v>
                </c:pt>
                <c:pt idx="49">
                  <c:v>3279717.6698550456</c:v>
                </c:pt>
                <c:pt idx="50">
                  <c:v>3324253.8258117451</c:v>
                </c:pt>
                <c:pt idx="51">
                  <c:v>3368535.7145843147</c:v>
                </c:pt>
                <c:pt idx="52">
                  <c:v>3412569.5095690577</c:v>
                </c:pt>
                <c:pt idx="53">
                  <c:v>3456361.1238306258</c:v>
                </c:pt>
                <c:pt idx="54">
                  <c:v>3499916.2255704179</c:v>
                </c:pt>
                <c:pt idx="55">
                  <c:v>3543240.2524184803</c:v>
                </c:pt>
                <c:pt idx="56">
                  <c:v>3586338.4246573257</c:v>
                </c:pt>
                <c:pt idx="57">
                  <c:v>3629215.7574743135</c:v>
                </c:pt>
                <c:pt idx="58">
                  <c:v>3671877.0723291403</c:v>
                </c:pt>
                <c:pt idx="59">
                  <c:v>3714327.0075138905</c:v>
                </c:pt>
                <c:pt idx="60">
                  <c:v>3756570.0279751732</c:v>
                </c:pt>
                <c:pt idx="61">
                  <c:v>3798610.4344609068</c:v>
                </c:pt>
                <c:pt idx="62">
                  <c:v>3840452.3720481014</c:v>
                </c:pt>
                <c:pt idx="63">
                  <c:v>3882099.8381024194</c:v>
                </c:pt>
                <c:pt idx="64">
                  <c:v>3923556.6897155615</c:v>
                </c:pt>
                <c:pt idx="65">
                  <c:v>3964826.6506619342</c:v>
                </c:pt>
                <c:pt idx="66">
                  <c:v>4005913.3179125031</c:v>
                </c:pt>
                <c:pt idx="67">
                  <c:v>4046820.1677398817</c:v>
                </c:pt>
                <c:pt idx="68">
                  <c:v>4087550.5614459896</c:v>
                </c:pt>
                <c:pt idx="69">
                  <c:v>4128107.750740495</c:v>
                </c:pt>
                <c:pt idx="70">
                  <c:v>4168494.8827960081</c:v>
                </c:pt>
                <c:pt idx="71">
                  <c:v>4208715.0050035929</c:v>
                </c:pt>
                <c:pt idx="72">
                  <c:v>4248771.0694502527</c:v>
                </c:pt>
                <c:pt idx="73">
                  <c:v>4288665.9371380582</c:v>
                </c:pt>
                <c:pt idx="74">
                  <c:v>4328402.3819631748</c:v>
                </c:pt>
                <c:pt idx="75">
                  <c:v>4367983.0944712954</c:v>
                </c:pt>
                <c:pt idx="76">
                  <c:v>4407410.6854048464</c:v>
                </c:pt>
                <c:pt idx="77">
                  <c:v>4446687.6890559858</c:v>
                </c:pt>
                <c:pt idx="78">
                  <c:v>4485816.566438294</c:v>
                </c:pt>
                <c:pt idx="79">
                  <c:v>4524799.7082892023</c:v>
                </c:pt>
                <c:pt idx="80">
                  <c:v>4563639.4379140344</c:v>
                </c:pt>
                <c:pt idx="81">
                  <c:v>4602338.0138819013</c:v>
                </c:pt>
                <c:pt idx="82">
                  <c:v>4640897.6325828396</c:v>
                </c:pt>
                <c:pt idx="83">
                  <c:v>4679320.4306548852</c:v>
                </c:pt>
                <c:pt idx="84">
                  <c:v>4717608.4872891298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203-6F47-BAE5-711CF7686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332416"/>
        <c:axId val="190332808"/>
      </c:scatterChart>
      <c:valAx>
        <c:axId val="190332416"/>
        <c:scaling>
          <c:logBase val="10"/>
          <c:orientation val="minMax"/>
          <c:min val="150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  <a:alpha val="99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  <c:crossAx val="190332808"/>
        <c:crosses val="autoZero"/>
        <c:crossBetween val="midCat"/>
      </c:valAx>
      <c:valAx>
        <c:axId val="190332808"/>
        <c:scaling>
          <c:logBase val="10"/>
          <c:orientation val="minMax"/>
          <c:min val="3000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  <a:alpha val="99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  <c:crossAx val="190332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Y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16" fmlaLink="indices!$D$6" fmlaRange="indices!$E$5:$E$8" noThreeD="1" sel="1" val="0"/>
</file>

<file path=xl/ctrlProps/ctrlProp2.xml><?xml version="1.0" encoding="utf-8"?>
<formControlPr xmlns="http://schemas.microsoft.com/office/spreadsheetml/2009/9/main" objectType="Drop" dropStyle="combo" dx="16" fmlaLink="indices!$D$7" fmlaRange="indices!$F$5:$F$8" noThreeD="1" sel="1" val="0"/>
</file>

<file path=xl/ctrlProps/ctrlProp3.xml><?xml version="1.0" encoding="utf-8"?>
<formControlPr xmlns="http://schemas.microsoft.com/office/spreadsheetml/2009/9/main" objectType="Drop" dropStyle="combo" dx="16" fmlaLink="indices!$D$8" fmlaRange="indices!$G$5:$G$7" noThreeD="1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714375</xdr:colOff>
          <xdr:row>4</xdr:row>
          <xdr:rowOff>9525</xdr:rowOff>
        </xdr:from>
        <xdr:to>
          <xdr:col>1</xdr:col>
          <xdr:colOff>1257300</xdr:colOff>
          <xdr:row>5</xdr:row>
          <xdr:rowOff>19050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1438275</xdr:colOff>
          <xdr:row>4</xdr:row>
          <xdr:rowOff>9525</xdr:rowOff>
        </xdr:from>
        <xdr:to>
          <xdr:col>3</xdr:col>
          <xdr:colOff>161925</xdr:colOff>
          <xdr:row>5</xdr:row>
          <xdr:rowOff>19050</xdr:rowOff>
        </xdr:to>
        <xdr:sp macro="" textlink="">
          <xdr:nvSpPr>
            <xdr:cNvPr id="6148" name="Drop Down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4</xdr:row>
          <xdr:rowOff>9525</xdr:rowOff>
        </xdr:from>
        <xdr:to>
          <xdr:col>3</xdr:col>
          <xdr:colOff>1638300</xdr:colOff>
          <xdr:row>5</xdr:row>
          <xdr:rowOff>19050</xdr:rowOff>
        </xdr:to>
        <xdr:sp macro="" textlink="">
          <xdr:nvSpPr>
            <xdr:cNvPr id="6149" name="Drop Down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501863</xdr:colOff>
      <xdr:row>1</xdr:row>
      <xdr:rowOff>67235</xdr:rowOff>
    </xdr:from>
    <xdr:to>
      <xdr:col>33</xdr:col>
      <xdr:colOff>301838</xdr:colOff>
      <xdr:row>35</xdr:row>
      <xdr:rowOff>41741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7</xdr:row>
      <xdr:rowOff>36737</xdr:rowOff>
    </xdr:from>
    <xdr:to>
      <xdr:col>13</xdr:col>
      <xdr:colOff>307521</xdr:colOff>
      <xdr:row>37</xdr:row>
      <xdr:rowOff>73479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105457</xdr:rowOff>
    </xdr:from>
    <xdr:to>
      <xdr:col>14</xdr:col>
      <xdr:colOff>176892</xdr:colOff>
      <xdr:row>65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640217</xdr:colOff>
      <xdr:row>10</xdr:row>
      <xdr:rowOff>111578</xdr:rowOff>
    </xdr:from>
    <xdr:to>
      <xdr:col>12</xdr:col>
      <xdr:colOff>629332</xdr:colOff>
      <xdr:row>33</xdr:row>
      <xdr:rowOff>119743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38100</xdr:rowOff>
    </xdr:from>
    <xdr:to>
      <xdr:col>7</xdr:col>
      <xdr:colOff>504825</xdr:colOff>
      <xdr:row>21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100"/>
          <a:ext cx="5400675" cy="410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18"/>
  <sheetViews>
    <sheetView tabSelected="1" workbookViewId="0">
      <selection activeCell="D19" sqref="D19"/>
    </sheetView>
  </sheetViews>
  <sheetFormatPr baseColWidth="10" defaultColWidth="11.42578125" defaultRowHeight="15" x14ac:dyDescent="0.25"/>
  <cols>
    <col min="1" max="1" width="11.42578125" style="22"/>
    <col min="2" max="2" width="24.42578125" style="22" customWidth="1"/>
    <col min="3" max="3" width="17.85546875" style="22" customWidth="1"/>
    <col min="4" max="4" width="26.140625" style="22" customWidth="1"/>
    <col min="5" max="5" width="14.28515625" style="22" customWidth="1"/>
    <col min="6" max="16384" width="11.42578125" style="22"/>
  </cols>
  <sheetData>
    <row r="3" spans="1:10" x14ac:dyDescent="0.25">
      <c r="B3" s="22" t="s">
        <v>306</v>
      </c>
      <c r="I3" s="39" t="s">
        <v>275</v>
      </c>
      <c r="J3" s="40">
        <v>2016</v>
      </c>
    </row>
    <row r="4" spans="1:10" x14ac:dyDescent="0.25">
      <c r="B4" s="22" t="s">
        <v>1</v>
      </c>
      <c r="C4" s="22" t="s">
        <v>6</v>
      </c>
      <c r="D4" s="28" t="s">
        <v>307</v>
      </c>
      <c r="I4" s="29"/>
      <c r="J4" s="29"/>
    </row>
    <row r="5" spans="1:10" x14ac:dyDescent="0.25">
      <c r="A5" s="33"/>
      <c r="B5" s="34">
        <f>indices!D6</f>
        <v>1</v>
      </c>
      <c r="C5" s="34">
        <f>indices!D7</f>
        <v>1</v>
      </c>
      <c r="D5" s="34">
        <f>indices!D8</f>
        <v>1</v>
      </c>
    </row>
    <row r="8" spans="1:10" x14ac:dyDescent="0.25">
      <c r="D8" s="30" t="s">
        <v>292</v>
      </c>
      <c r="E8" s="31"/>
    </row>
    <row r="9" spans="1:10" x14ac:dyDescent="0.25">
      <c r="D9" s="30" t="s">
        <v>315</v>
      </c>
      <c r="E9" s="32" t="str">
        <f>IF((B5=2)*(C5=2)*(D5=2),indices!E10*Inicio!E8^0.7,IF((B5=2)*(C5=3)*(D5=2),indices!E12*Inicio!E8^0.7,IF((B5=2)*(C5=4)*(D5=2),indices!E13*Inicio!E8^0.7,IF((B5=2)*(C5=4)*(D5=3),indices!E14*Inicio!E8^0.7,IF((B5=3)*(C5=2)*(D5=2),indices!E11*Inicio!E8^0.7,IF((B5=4)*(C5=2)*(D5=2),indices!E15*Inicio!E8^0.7,""))))))</f>
        <v/>
      </c>
    </row>
    <row r="12" spans="1:10" x14ac:dyDescent="0.25">
      <c r="D12" s="42" t="s">
        <v>313</v>
      </c>
    </row>
    <row r="13" spans="1:10" x14ac:dyDescent="0.25">
      <c r="D13" s="41" t="s">
        <v>308</v>
      </c>
    </row>
    <row r="14" spans="1:10" x14ac:dyDescent="0.25">
      <c r="D14" s="41" t="s">
        <v>309</v>
      </c>
    </row>
    <row r="15" spans="1:10" x14ac:dyDescent="0.25">
      <c r="D15" s="41" t="s">
        <v>310</v>
      </c>
    </row>
    <row r="16" spans="1:10" x14ac:dyDescent="0.25">
      <c r="D16" s="41" t="s">
        <v>314</v>
      </c>
    </row>
    <row r="17" spans="4:4" x14ac:dyDescent="0.25">
      <c r="D17" s="41" t="s">
        <v>311</v>
      </c>
    </row>
    <row r="18" spans="4:4" x14ac:dyDescent="0.25">
      <c r="D18" s="22" t="s">
        <v>312</v>
      </c>
    </row>
  </sheetData>
  <sheetProtection algorithmName="SHA-512" hashValue="QdFUJsT1xSz+eSF8mGxEJBxMwYehkw7z/7FEdqTNDvNsFSoWw70GdRcNvd9xPAIwWiG7CrHlsg0S7IAJ5T0w1Q==" saltValue="cALHi5uARh/Fa+h7YPO60g==" spinCount="100000" sheet="1" objects="1" scenarios="1"/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autoLine="0" autoPict="0">
                <anchor moveWithCells="1">
                  <from>
                    <xdr:col>0</xdr:col>
                    <xdr:colOff>714375</xdr:colOff>
                    <xdr:row>4</xdr:row>
                    <xdr:rowOff>9525</xdr:rowOff>
                  </from>
                  <to>
                    <xdr:col>1</xdr:col>
                    <xdr:colOff>1257300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" name="Drop Down 4">
              <controlPr defaultSize="0" autoLine="0" autoPict="0">
                <anchor moveWithCells="1">
                  <from>
                    <xdr:col>1</xdr:col>
                    <xdr:colOff>1438275</xdr:colOff>
                    <xdr:row>4</xdr:row>
                    <xdr:rowOff>9525</xdr:rowOff>
                  </from>
                  <to>
                    <xdr:col>3</xdr:col>
                    <xdr:colOff>161925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Drop Down 5">
              <controlPr defaultSize="0" autoLine="0" autoPict="0">
                <anchor moveWithCells="1">
                  <from>
                    <xdr:col>3</xdr:col>
                    <xdr:colOff>266700</xdr:colOff>
                    <xdr:row>4</xdr:row>
                    <xdr:rowOff>9525</xdr:rowOff>
                  </from>
                  <to>
                    <xdr:col>3</xdr:col>
                    <xdr:colOff>1638300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23"/>
  <sheetViews>
    <sheetView topLeftCell="B1" zoomScale="85" zoomScaleNormal="85" workbookViewId="0">
      <selection activeCell="O22" sqref="O22"/>
    </sheetView>
  </sheetViews>
  <sheetFormatPr baseColWidth="10" defaultColWidth="10.7109375" defaultRowHeight="15" x14ac:dyDescent="0.25"/>
  <cols>
    <col min="1" max="1" width="5" hidden="1" customWidth="1"/>
    <col min="2" max="2" width="11.5703125" customWidth="1"/>
    <col min="3" max="3" width="14.28515625" customWidth="1"/>
    <col min="5" max="5" width="11.42578125" hidden="1" customWidth="1"/>
    <col min="7" max="7" width="11.42578125" hidden="1" customWidth="1"/>
    <col min="8" max="8" width="20.28515625" bestFit="1" customWidth="1"/>
    <col min="9" max="9" width="13.85546875" customWidth="1"/>
    <col min="10" max="10" width="9.5703125" hidden="1" customWidth="1"/>
    <col min="11" max="11" width="17.42578125" customWidth="1"/>
    <col min="12" max="12" width="16.85546875" hidden="1" customWidth="1"/>
    <col min="16" max="16" width="14.42578125" bestFit="1" customWidth="1"/>
    <col min="22" max="22" width="12.42578125" customWidth="1"/>
  </cols>
  <sheetData>
    <row r="1" spans="1:22" x14ac:dyDescent="0.25">
      <c r="A1" t="s">
        <v>278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279</v>
      </c>
      <c r="K1" s="4" t="s">
        <v>8</v>
      </c>
      <c r="L1" s="5" t="s">
        <v>280</v>
      </c>
    </row>
    <row r="2" spans="1:22" ht="15" customHeight="1" x14ac:dyDescent="0.25">
      <c r="A2">
        <v>2010</v>
      </c>
      <c r="B2" s="1" t="s">
        <v>9</v>
      </c>
      <c r="C2" s="2" t="s">
        <v>10</v>
      </c>
      <c r="D2" s="2" t="s">
        <v>11</v>
      </c>
      <c r="E2" s="2">
        <v>2</v>
      </c>
      <c r="F2" s="6" t="s">
        <v>12</v>
      </c>
      <c r="G2" s="6">
        <v>2700</v>
      </c>
      <c r="H2" s="2" t="s">
        <v>13</v>
      </c>
      <c r="I2" s="6" t="s">
        <v>14</v>
      </c>
      <c r="J2" s="2">
        <v>137085</v>
      </c>
      <c r="K2" s="7">
        <f>J2*(VLOOKUP(Inicio!$J$3,indices!$A$4:$B$30,2,FALSE)/L2)</f>
        <v>138578.30065359478</v>
      </c>
      <c r="L2" s="8">
        <f>VLOOKUP(A2,indices!$A$2:$B$30,2,FALSE)</f>
        <v>550.79999999999995</v>
      </c>
      <c r="M2" s="8"/>
    </row>
    <row r="3" spans="1:22" x14ac:dyDescent="0.25">
      <c r="A3">
        <v>2007</v>
      </c>
      <c r="B3" s="9" t="s">
        <v>15</v>
      </c>
      <c r="C3" s="10" t="s">
        <v>10</v>
      </c>
      <c r="D3" s="10" t="s">
        <v>16</v>
      </c>
      <c r="E3" s="10">
        <v>4</v>
      </c>
      <c r="F3" s="11" t="s">
        <v>17</v>
      </c>
      <c r="G3" s="11">
        <v>850</v>
      </c>
      <c r="H3" s="10" t="s">
        <v>18</v>
      </c>
      <c r="I3" s="11" t="s">
        <v>19</v>
      </c>
      <c r="J3" s="10">
        <v>165000</v>
      </c>
      <c r="K3" s="7">
        <f>J3*(VLOOKUP(Inicio!$J$3,indices!$A$4:$B$30,2,FALSE)/L3)</f>
        <v>174861.05824133992</v>
      </c>
      <c r="L3" s="8">
        <f>VLOOKUP(A3,indices!$A$2:$B$30,2,FALSE)</f>
        <v>525.4</v>
      </c>
      <c r="M3" s="8"/>
    </row>
    <row r="4" spans="1:22" x14ac:dyDescent="0.25">
      <c r="A4">
        <v>2012</v>
      </c>
      <c r="B4" s="1" t="s">
        <v>20</v>
      </c>
      <c r="C4" s="2" t="s">
        <v>10</v>
      </c>
      <c r="D4" s="10" t="s">
        <v>21</v>
      </c>
      <c r="E4" s="10">
        <v>5</v>
      </c>
      <c r="F4" s="2" t="s">
        <v>22</v>
      </c>
      <c r="G4" s="2">
        <v>2500</v>
      </c>
      <c r="H4" s="2" t="s">
        <v>18</v>
      </c>
      <c r="I4" s="2" t="s">
        <v>23</v>
      </c>
      <c r="J4" s="2">
        <v>274800</v>
      </c>
      <c r="K4" s="7">
        <f>J4*(VLOOKUP(Inicio!$J$3,indices!$A$4:$B$30,2,FALSE)/L4)</f>
        <v>261732.19295244609</v>
      </c>
      <c r="L4" s="8">
        <f>VLOOKUP(A4,indices!$A$2:$B$30,2,FALSE)</f>
        <v>584.6</v>
      </c>
      <c r="M4" s="8"/>
      <c r="T4" s="43"/>
      <c r="U4" s="43"/>
      <c r="V4" s="43"/>
    </row>
    <row r="5" spans="1:22" x14ac:dyDescent="0.25">
      <c r="A5">
        <v>2008</v>
      </c>
      <c r="B5" s="1" t="s">
        <v>24</v>
      </c>
      <c r="C5" s="10" t="s">
        <v>10</v>
      </c>
      <c r="D5" s="2" t="s">
        <v>25</v>
      </c>
      <c r="E5" s="2">
        <v>6</v>
      </c>
      <c r="F5" s="2" t="s">
        <v>26</v>
      </c>
      <c r="G5" s="2">
        <v>200</v>
      </c>
      <c r="H5" s="2" t="s">
        <v>18</v>
      </c>
      <c r="I5" s="6" t="s">
        <v>27</v>
      </c>
      <c r="J5" s="2">
        <v>30000</v>
      </c>
      <c r="K5" s="7">
        <f>J5*(VLOOKUP(Inicio!$J$3,indices!$A$4:$B$30,2,FALSE)/L5)</f>
        <v>29030.23983315954</v>
      </c>
      <c r="L5" s="8">
        <f>VLOOKUP(A5,indices!$A$2:$B$30,2,FALSE)</f>
        <v>575.4</v>
      </c>
      <c r="M5" s="8"/>
    </row>
    <row r="6" spans="1:22" x14ac:dyDescent="0.25">
      <c r="A6">
        <v>2007</v>
      </c>
      <c r="B6" s="1" t="s">
        <v>28</v>
      </c>
      <c r="C6" s="10" t="s">
        <v>10</v>
      </c>
      <c r="D6" s="2" t="s">
        <v>29</v>
      </c>
      <c r="E6" s="2">
        <v>7</v>
      </c>
      <c r="F6" s="2" t="s">
        <v>30</v>
      </c>
      <c r="G6" s="2">
        <v>20000</v>
      </c>
      <c r="H6" s="2" t="s">
        <v>18</v>
      </c>
      <c r="I6" s="6" t="s">
        <v>31</v>
      </c>
      <c r="J6" s="2">
        <v>630000</v>
      </c>
      <c r="K6" s="7">
        <f>J6*(VLOOKUP(Inicio!$J$3,indices!$A$4:$B$30,2,FALSE)/L6)</f>
        <v>667651.31328511611</v>
      </c>
      <c r="L6" s="8">
        <f>VLOOKUP(A6,indices!$A$2:$B$30,2,FALSE)</f>
        <v>525.4</v>
      </c>
      <c r="M6" s="8"/>
      <c r="N6" s="43" t="s">
        <v>32</v>
      </c>
      <c r="O6" s="43"/>
      <c r="P6" s="43"/>
      <c r="T6" s="43" t="s">
        <v>33</v>
      </c>
      <c r="U6" s="43"/>
      <c r="V6" s="43"/>
    </row>
    <row r="7" spans="1:22" x14ac:dyDescent="0.25">
      <c r="A7">
        <v>2003</v>
      </c>
      <c r="B7" s="1" t="s">
        <v>34</v>
      </c>
      <c r="C7" s="10" t="s">
        <v>10</v>
      </c>
      <c r="D7" s="2" t="s">
        <v>35</v>
      </c>
      <c r="E7" s="2">
        <v>8</v>
      </c>
      <c r="F7" s="2" t="s">
        <v>36</v>
      </c>
      <c r="G7" s="2">
        <v>600</v>
      </c>
      <c r="H7" s="2" t="s">
        <v>18</v>
      </c>
      <c r="I7" s="2" t="s">
        <v>37</v>
      </c>
      <c r="J7" s="2">
        <v>19667</v>
      </c>
      <c r="K7" s="7">
        <f>J7*(VLOOKUP(Inicio!$J$3,indices!$A$4:$B$30,2,FALSE)/L7)</f>
        <v>27240.262686567163</v>
      </c>
      <c r="L7" s="8">
        <f>VLOOKUP(A7,indices!$A$2:$B$30,2,FALSE)</f>
        <v>402</v>
      </c>
      <c r="M7" s="8"/>
      <c r="N7" s="8" t="s">
        <v>277</v>
      </c>
      <c r="O7" s="8" t="s">
        <v>38</v>
      </c>
      <c r="P7" s="8" t="s">
        <v>276</v>
      </c>
      <c r="Q7" s="8"/>
      <c r="R7" s="8"/>
      <c r="S7" s="8"/>
      <c r="T7" s="8" t="s">
        <v>277</v>
      </c>
      <c r="U7" s="8" t="s">
        <v>38</v>
      </c>
      <c r="V7" s="8" t="s">
        <v>276</v>
      </c>
    </row>
    <row r="8" spans="1:22" x14ac:dyDescent="0.25">
      <c r="A8">
        <v>2015</v>
      </c>
      <c r="B8" s="1" t="s">
        <v>39</v>
      </c>
      <c r="C8" s="2" t="s">
        <v>10</v>
      </c>
      <c r="D8" s="2" t="s">
        <v>40</v>
      </c>
      <c r="E8" s="2">
        <v>8</v>
      </c>
      <c r="F8" s="2" t="s">
        <v>41</v>
      </c>
      <c r="G8" s="2">
        <v>1000</v>
      </c>
      <c r="H8" s="2" t="s">
        <v>18</v>
      </c>
      <c r="I8" s="2" t="s">
        <v>42</v>
      </c>
      <c r="J8" s="2">
        <v>130000</v>
      </c>
      <c r="K8" s="7">
        <f>J8*(VLOOKUP(Inicio!$J$3,indices!$A$4:$B$30,2,FALSE)/L8)</f>
        <v>126302.56499738264</v>
      </c>
      <c r="L8" s="8">
        <f>VLOOKUP(A8,indices!$A$2:$B$30,2,FALSE)</f>
        <v>573.1</v>
      </c>
      <c r="M8" s="8"/>
      <c r="N8">
        <f>G6</f>
        <v>20000</v>
      </c>
      <c r="O8">
        <f t="shared" ref="O8:O18" si="0">+N8^0.7</f>
        <v>1024.9932301052065</v>
      </c>
      <c r="P8" s="25">
        <f>K6</f>
        <v>667651.31328511611</v>
      </c>
      <c r="T8">
        <f>G22</f>
        <v>4100</v>
      </c>
      <c r="U8">
        <f>+T8^0.7</f>
        <v>338.02490523127602</v>
      </c>
      <c r="V8" s="12">
        <f>K22</f>
        <v>272941.17647058825</v>
      </c>
    </row>
    <row r="9" spans="1:22" x14ac:dyDescent="0.25">
      <c r="A9">
        <v>2009</v>
      </c>
      <c r="B9" s="1" t="s">
        <v>43</v>
      </c>
      <c r="C9" s="2" t="s">
        <v>10</v>
      </c>
      <c r="D9" s="2" t="s">
        <v>44</v>
      </c>
      <c r="E9" s="2">
        <v>8</v>
      </c>
      <c r="F9" s="2" t="s">
        <v>45</v>
      </c>
      <c r="G9" s="2">
        <v>1500</v>
      </c>
      <c r="H9" s="2" t="s">
        <v>18</v>
      </c>
      <c r="I9" s="6" t="s">
        <v>46</v>
      </c>
      <c r="J9" s="2">
        <v>146000</v>
      </c>
      <c r="K9" s="7">
        <f>J9*(VLOOKUP(Inicio!$J$3,indices!$A$4:$B$30,2,FALSE)/L9)</f>
        <v>155763.17302165166</v>
      </c>
      <c r="L9" s="8">
        <f>VLOOKUP(A9,indices!$A$2:$B$30,2,FALSE)</f>
        <v>521.9</v>
      </c>
      <c r="M9" s="8"/>
      <c r="N9">
        <f t="shared" ref="N9:N19" si="1">G7</f>
        <v>600</v>
      </c>
      <c r="O9">
        <f t="shared" si="0"/>
        <v>88.045238711322668</v>
      </c>
      <c r="P9" s="25">
        <f t="shared" ref="P9:P19" si="2">K7</f>
        <v>27240.262686567163</v>
      </c>
      <c r="T9">
        <f t="shared" ref="T9:T19" si="3">G23</f>
        <v>4500</v>
      </c>
      <c r="U9">
        <f t="shared" ref="U9:U17" si="4">+T9^0.7</f>
        <v>360.78523811313937</v>
      </c>
      <c r="V9" s="12">
        <f t="shared" ref="V9:V19" si="5">K23</f>
        <v>275690.62660064874</v>
      </c>
    </row>
    <row r="10" spans="1:22" x14ac:dyDescent="0.25">
      <c r="A10">
        <v>2002</v>
      </c>
      <c r="B10" s="1" t="s">
        <v>47</v>
      </c>
      <c r="C10" s="2" t="s">
        <v>10</v>
      </c>
      <c r="D10" s="2" t="s">
        <v>44</v>
      </c>
      <c r="E10" s="2">
        <v>8</v>
      </c>
      <c r="F10" s="2" t="s">
        <v>48</v>
      </c>
      <c r="G10" s="2">
        <v>2000</v>
      </c>
      <c r="H10" s="2" t="s">
        <v>18</v>
      </c>
      <c r="I10" s="2" t="s">
        <v>49</v>
      </c>
      <c r="J10" s="2">
        <v>28700</v>
      </c>
      <c r="K10" s="7">
        <f>J10*(VLOOKUP(Inicio!$J$3,indices!$A$4:$B$30,2,FALSE)/L10)</f>
        <v>40394.742163801813</v>
      </c>
      <c r="L10" s="8">
        <f>VLOOKUP(A10,indices!$A$2:$B$30,2,FALSE)</f>
        <v>395.6</v>
      </c>
      <c r="M10" s="8"/>
      <c r="N10">
        <f t="shared" si="1"/>
        <v>1000</v>
      </c>
      <c r="O10">
        <f t="shared" si="0"/>
        <v>125.89254117941665</v>
      </c>
      <c r="P10" s="25">
        <f t="shared" si="2"/>
        <v>126302.56499738264</v>
      </c>
      <c r="T10">
        <f t="shared" si="3"/>
        <v>2000</v>
      </c>
      <c r="U10">
        <f t="shared" si="4"/>
        <v>204.51303651271448</v>
      </c>
      <c r="V10" s="12">
        <f t="shared" si="5"/>
        <v>119847.45969498911</v>
      </c>
    </row>
    <row r="11" spans="1:22" x14ac:dyDescent="0.25">
      <c r="A11">
        <v>2014</v>
      </c>
      <c r="B11" s="1" t="s">
        <v>50</v>
      </c>
      <c r="C11" s="2" t="s">
        <v>10</v>
      </c>
      <c r="D11" s="2" t="s">
        <v>44</v>
      </c>
      <c r="E11" s="2">
        <v>8</v>
      </c>
      <c r="F11" s="2" t="s">
        <v>51</v>
      </c>
      <c r="G11" s="2">
        <v>2160</v>
      </c>
      <c r="H11" s="2" t="s">
        <v>18</v>
      </c>
      <c r="I11" s="2" t="s">
        <v>52</v>
      </c>
      <c r="J11" s="2">
        <v>95000</v>
      </c>
      <c r="K11" s="7">
        <f>J11*(VLOOKUP(Inicio!$J$3,indices!$A$4:$B$30,2,FALSE)/L11)</f>
        <v>91817.392813747603</v>
      </c>
      <c r="L11" s="8">
        <f>VLOOKUP(A11,indices!$A$2:$B$30,2,FALSE)</f>
        <v>576.1</v>
      </c>
      <c r="M11" s="8"/>
      <c r="N11">
        <f t="shared" si="1"/>
        <v>1500</v>
      </c>
      <c r="O11">
        <f t="shared" si="0"/>
        <v>167.21062929411849</v>
      </c>
      <c r="P11" s="25">
        <f t="shared" si="2"/>
        <v>155763.17302165166</v>
      </c>
      <c r="T11">
        <f t="shared" si="3"/>
        <v>3000</v>
      </c>
      <c r="U11">
        <f t="shared" si="4"/>
        <v>271.63446868076358</v>
      </c>
      <c r="V11" s="12">
        <f t="shared" si="5"/>
        <v>101085.00640751816</v>
      </c>
    </row>
    <row r="12" spans="1:22" x14ac:dyDescent="0.25">
      <c r="A12">
        <v>2006</v>
      </c>
      <c r="B12" s="1" t="s">
        <v>54</v>
      </c>
      <c r="C12" s="2" t="s">
        <v>10</v>
      </c>
      <c r="D12" s="2" t="s">
        <v>40</v>
      </c>
      <c r="E12" s="2">
        <v>8</v>
      </c>
      <c r="F12" s="2" t="s">
        <v>53</v>
      </c>
      <c r="G12" s="2">
        <v>6000</v>
      </c>
      <c r="H12" s="2" t="s">
        <v>18</v>
      </c>
      <c r="I12" s="6" t="s">
        <v>55</v>
      </c>
      <c r="J12" s="2">
        <v>278800</v>
      </c>
      <c r="K12" s="7">
        <f>J12*(VLOOKUP(Inicio!$J$3,indices!$A$4:$B$30,2,FALSE)/L12)</f>
        <v>310720.25620496395</v>
      </c>
      <c r="L12" s="8">
        <f>VLOOKUP(A12,indices!$A$2:$B$30,2,FALSE)</f>
        <v>499.6</v>
      </c>
      <c r="M12" s="8"/>
      <c r="N12">
        <f t="shared" si="1"/>
        <v>2000</v>
      </c>
      <c r="O12">
        <f t="shared" si="0"/>
        <v>204.51303651271448</v>
      </c>
      <c r="P12" s="25">
        <f t="shared" si="2"/>
        <v>40394.742163801813</v>
      </c>
      <c r="T12">
        <f t="shared" si="3"/>
        <v>2700</v>
      </c>
      <c r="U12">
        <f t="shared" si="4"/>
        <v>252.32171910742508</v>
      </c>
      <c r="V12" s="12">
        <f t="shared" si="5"/>
        <v>191272.25542086389</v>
      </c>
    </row>
    <row r="13" spans="1:22" x14ac:dyDescent="0.25">
      <c r="A13">
        <v>2011</v>
      </c>
      <c r="B13" s="1" t="s">
        <v>56</v>
      </c>
      <c r="C13" s="2" t="s">
        <v>10</v>
      </c>
      <c r="D13" s="2" t="s">
        <v>57</v>
      </c>
      <c r="E13" s="2">
        <v>10</v>
      </c>
      <c r="F13" s="2" t="s">
        <v>58</v>
      </c>
      <c r="G13" s="2">
        <v>8000</v>
      </c>
      <c r="H13" s="2" t="s">
        <v>18</v>
      </c>
      <c r="I13" s="6" t="s">
        <v>59</v>
      </c>
      <c r="J13" s="2">
        <v>620000</v>
      </c>
      <c r="K13" s="7">
        <f>J13*(VLOOKUP(Inicio!$J$3,indices!$A$4:$B$30,2,FALSE)/L13)</f>
        <v>589407.54652552493</v>
      </c>
      <c r="L13" s="8">
        <f>VLOOKUP(A13,indices!$A$2:$B$30,2,FALSE)</f>
        <v>585.70000000000005</v>
      </c>
      <c r="M13" s="8"/>
      <c r="N13">
        <f t="shared" si="1"/>
        <v>2160</v>
      </c>
      <c r="O13">
        <f t="shared" si="0"/>
        <v>215.83288991913341</v>
      </c>
      <c r="P13" s="25">
        <f t="shared" si="2"/>
        <v>91817.392813747603</v>
      </c>
      <c r="T13">
        <f t="shared" si="3"/>
        <v>5000</v>
      </c>
      <c r="U13">
        <f t="shared" si="4"/>
        <v>388.3998048578668</v>
      </c>
      <c r="V13" s="12">
        <f t="shared" si="5"/>
        <v>273001.83006535948</v>
      </c>
    </row>
    <row r="14" spans="1:22" ht="14.25" customHeight="1" x14ac:dyDescent="0.25">
      <c r="A14">
        <v>2010</v>
      </c>
      <c r="B14" s="1" t="s">
        <v>60</v>
      </c>
      <c r="C14" s="2" t="s">
        <v>10</v>
      </c>
      <c r="D14" s="2" t="s">
        <v>61</v>
      </c>
      <c r="E14" s="2">
        <v>9</v>
      </c>
      <c r="F14" s="2" t="s">
        <v>62</v>
      </c>
      <c r="G14" s="2">
        <v>1500</v>
      </c>
      <c r="H14" s="2" t="s">
        <v>18</v>
      </c>
      <c r="I14" s="6" t="s">
        <v>63</v>
      </c>
      <c r="J14" s="2">
        <v>66300</v>
      </c>
      <c r="K14" s="7">
        <f>J14*(VLOOKUP(Inicio!$J$3,indices!$A$4:$B$30,2,FALSE)/L14)</f>
        <v>67022.222222222219</v>
      </c>
      <c r="L14" s="8">
        <f>VLOOKUP(A14,indices!$A$2:$B$30,2,FALSE)</f>
        <v>550.79999999999995</v>
      </c>
      <c r="M14" s="8"/>
      <c r="N14">
        <f t="shared" si="1"/>
        <v>6000</v>
      </c>
      <c r="O14">
        <f t="shared" si="0"/>
        <v>441.2714962378061</v>
      </c>
      <c r="P14" s="25">
        <f t="shared" si="2"/>
        <v>310720.25620496395</v>
      </c>
      <c r="T14">
        <f t="shared" si="3"/>
        <v>3000</v>
      </c>
      <c r="U14">
        <f>+T14^0.7</f>
        <v>271.63446868076358</v>
      </c>
      <c r="V14" s="12">
        <f t="shared" si="5"/>
        <v>427795.79989755841</v>
      </c>
    </row>
    <row r="15" spans="1:22" x14ac:dyDescent="0.25">
      <c r="A15">
        <v>2012</v>
      </c>
      <c r="B15" s="1" t="s">
        <v>64</v>
      </c>
      <c r="C15" s="2" t="s">
        <v>10</v>
      </c>
      <c r="D15" s="2" t="s">
        <v>65</v>
      </c>
      <c r="E15" s="2">
        <v>12</v>
      </c>
      <c r="F15" s="2" t="s">
        <v>66</v>
      </c>
      <c r="G15" s="2">
        <v>664</v>
      </c>
      <c r="H15" s="2" t="s">
        <v>18</v>
      </c>
      <c r="I15" s="2" t="s">
        <v>67</v>
      </c>
      <c r="J15" s="2">
        <v>48877</v>
      </c>
      <c r="K15" s="7">
        <f>J15*(VLOOKUP(Inicio!$J$3,indices!$A$4:$B$30,2,FALSE)/L15)</f>
        <v>46552.708860759485</v>
      </c>
      <c r="L15" s="8">
        <f>VLOOKUP(A15,indices!$A$2:$B$30,2,FALSE)</f>
        <v>584.6</v>
      </c>
      <c r="M15" s="8"/>
      <c r="N15">
        <f t="shared" si="1"/>
        <v>8000</v>
      </c>
      <c r="O15">
        <f t="shared" si="0"/>
        <v>539.7131390694251</v>
      </c>
      <c r="P15" s="25">
        <f t="shared" si="2"/>
        <v>589407.54652552493</v>
      </c>
      <c r="T15">
        <f t="shared" si="3"/>
        <v>3000</v>
      </c>
      <c r="U15">
        <f t="shared" si="4"/>
        <v>271.63446868076358</v>
      </c>
      <c r="V15" s="12">
        <f t="shared" si="5"/>
        <v>291621.70456517965</v>
      </c>
    </row>
    <row r="16" spans="1:22" x14ac:dyDescent="0.25">
      <c r="A16">
        <v>2009</v>
      </c>
      <c r="B16" s="1" t="s">
        <v>68</v>
      </c>
      <c r="C16" s="2" t="s">
        <v>10</v>
      </c>
      <c r="D16" s="2" t="s">
        <v>69</v>
      </c>
      <c r="E16" s="2">
        <v>14</v>
      </c>
      <c r="F16" s="2" t="s">
        <v>70</v>
      </c>
      <c r="G16" s="2">
        <v>6000</v>
      </c>
      <c r="H16" s="2" t="s">
        <v>18</v>
      </c>
      <c r="I16" s="6" t="s">
        <v>71</v>
      </c>
      <c r="J16" s="2">
        <v>200000</v>
      </c>
      <c r="K16" s="7">
        <f>J16*(VLOOKUP(Inicio!$J$3,indices!$A$4:$B$30,2,FALSE)/L16)</f>
        <v>213374.20961870087</v>
      </c>
      <c r="L16" s="8">
        <f>VLOOKUP(A16,indices!$A$2:$B$30,2,FALSE)</f>
        <v>521.9</v>
      </c>
      <c r="M16" s="8"/>
      <c r="N16">
        <f t="shared" si="1"/>
        <v>1500</v>
      </c>
      <c r="O16">
        <f t="shared" si="0"/>
        <v>167.21062929411849</v>
      </c>
      <c r="P16" s="25">
        <f t="shared" si="2"/>
        <v>67022.222222222219</v>
      </c>
      <c r="T16">
        <f t="shared" si="3"/>
        <v>8000</v>
      </c>
      <c r="U16">
        <f t="shared" si="4"/>
        <v>539.7131390694251</v>
      </c>
      <c r="V16" s="12">
        <f t="shared" si="5"/>
        <v>652150.9305105001</v>
      </c>
    </row>
    <row r="17" spans="1:23" x14ac:dyDescent="0.25">
      <c r="A17">
        <v>2011</v>
      </c>
      <c r="B17" s="1" t="s">
        <v>72</v>
      </c>
      <c r="C17" s="2" t="s">
        <v>10</v>
      </c>
      <c r="D17" s="2" t="s">
        <v>73</v>
      </c>
      <c r="E17" s="2">
        <v>15</v>
      </c>
      <c r="F17" s="2" t="s">
        <v>74</v>
      </c>
      <c r="G17" s="2">
        <v>6000</v>
      </c>
      <c r="H17" s="2" t="s">
        <v>18</v>
      </c>
      <c r="I17" s="6" t="s">
        <v>75</v>
      </c>
      <c r="J17" s="2">
        <v>375879</v>
      </c>
      <c r="K17" s="7">
        <f>J17*(VLOOKUP(Inicio!$J$3,indices!$A$4:$B$30,2,FALSE)/L17)</f>
        <v>357332.12771043187</v>
      </c>
      <c r="L17" s="8">
        <f>VLOOKUP(A17,indices!$A$2:$B$30,2,FALSE)</f>
        <v>585.70000000000005</v>
      </c>
      <c r="M17" s="8"/>
      <c r="N17">
        <f t="shared" si="1"/>
        <v>664</v>
      </c>
      <c r="O17">
        <f t="shared" si="0"/>
        <v>94.518681673988368</v>
      </c>
      <c r="P17" s="25">
        <f t="shared" si="2"/>
        <v>46552.708860759485</v>
      </c>
      <c r="T17">
        <f t="shared" si="3"/>
        <v>1800</v>
      </c>
      <c r="U17">
        <f t="shared" si="4"/>
        <v>189.9725068154508</v>
      </c>
      <c r="V17" s="12">
        <f t="shared" si="5"/>
        <v>196298.25489159173</v>
      </c>
    </row>
    <row r="18" spans="1:23" x14ac:dyDescent="0.25">
      <c r="A18">
        <v>2004</v>
      </c>
      <c r="B18" s="1" t="s">
        <v>79</v>
      </c>
      <c r="C18" s="2" t="s">
        <v>10</v>
      </c>
      <c r="D18" s="2" t="s">
        <v>80</v>
      </c>
      <c r="E18" s="2">
        <v>16</v>
      </c>
      <c r="F18" s="2" t="s">
        <v>81</v>
      </c>
      <c r="G18" s="2">
        <v>10000</v>
      </c>
      <c r="H18" s="2" t="s">
        <v>82</v>
      </c>
      <c r="I18" s="2" t="s">
        <v>76</v>
      </c>
      <c r="J18" s="2">
        <v>155000</v>
      </c>
      <c r="K18" s="7">
        <f>J18*(VLOOKUP(Inicio!$J$3,indices!$A$4:$B$30,2,FALSE)/L18)</f>
        <v>194290.85997298514</v>
      </c>
      <c r="L18" s="8">
        <f>VLOOKUP(A18,indices!$A$2:$B$30,2,FALSE)</f>
        <v>444.2</v>
      </c>
      <c r="M18" s="8"/>
      <c r="N18">
        <f t="shared" si="1"/>
        <v>6000</v>
      </c>
      <c r="O18">
        <f t="shared" si="0"/>
        <v>441.2714962378061</v>
      </c>
      <c r="P18" s="25">
        <f t="shared" si="2"/>
        <v>213374.20961870087</v>
      </c>
      <c r="T18">
        <f t="shared" si="3"/>
        <v>6000</v>
      </c>
      <c r="U18">
        <f>+T18^0.7</f>
        <v>441.2714962378061</v>
      </c>
      <c r="V18" s="12">
        <f t="shared" si="5"/>
        <v>434920.97660918551</v>
      </c>
    </row>
    <row r="19" spans="1:23" x14ac:dyDescent="0.25">
      <c r="M19" s="8"/>
      <c r="N19">
        <f t="shared" si="1"/>
        <v>6000</v>
      </c>
      <c r="O19">
        <f>+N19^0.7</f>
        <v>441.2714962378061</v>
      </c>
      <c r="P19" s="25">
        <f t="shared" si="2"/>
        <v>357332.12771043187</v>
      </c>
      <c r="T19">
        <f t="shared" si="3"/>
        <v>4500</v>
      </c>
      <c r="U19">
        <f>+T19^0.7</f>
        <v>360.78523811313937</v>
      </c>
      <c r="V19" s="12">
        <f t="shared" si="5"/>
        <v>243899.79373104143</v>
      </c>
    </row>
    <row r="21" spans="1:23" x14ac:dyDescent="0.25">
      <c r="O21" t="s">
        <v>77</v>
      </c>
      <c r="P21" t="s">
        <v>78</v>
      </c>
      <c r="U21" t="s">
        <v>77</v>
      </c>
      <c r="V21" t="s">
        <v>78</v>
      </c>
    </row>
    <row r="22" spans="1:23" ht="15.75" thickBot="1" x14ac:dyDescent="0.3">
      <c r="A22">
        <v>2010</v>
      </c>
      <c r="B22" s="1" t="s">
        <v>84</v>
      </c>
      <c r="C22" s="2" t="s">
        <v>85</v>
      </c>
      <c r="D22" s="2" t="s">
        <v>86</v>
      </c>
      <c r="E22" s="2">
        <v>2.5</v>
      </c>
      <c r="F22" s="2" t="s">
        <v>87</v>
      </c>
      <c r="G22" s="2">
        <v>4100</v>
      </c>
      <c r="H22" s="2" t="s">
        <v>18</v>
      </c>
      <c r="I22" s="2" t="s">
        <v>88</v>
      </c>
      <c r="J22" s="2">
        <v>270000</v>
      </c>
      <c r="K22" s="24">
        <f>J22*(VLOOKUP(Inicio!$J$3,indices!$A$4:$B$30,2,FALSE)/L22)</f>
        <v>272941.17647058825</v>
      </c>
      <c r="L22" s="8">
        <f>VLOOKUP(A22,indices!$A$2:$B$30,2,FALSE)</f>
        <v>550.79999999999995</v>
      </c>
      <c r="O22" s="21">
        <f>SLOPE(P8:P19,O8:O19)</f>
        <v>739.04974862143581</v>
      </c>
      <c r="P22">
        <v>30000</v>
      </c>
      <c r="Q22">
        <f>+P22^0.7</f>
        <v>1361.3972791592589</v>
      </c>
      <c r="U22" s="27">
        <f>SLOPE(V8:V19,U8:U19)</f>
        <v>1187.5219204065831</v>
      </c>
      <c r="V22">
        <v>30000</v>
      </c>
      <c r="W22">
        <f>+V22^0.7</f>
        <v>1361.3972791592589</v>
      </c>
    </row>
    <row r="23" spans="1:23" ht="15.75" thickBot="1" x14ac:dyDescent="0.3">
      <c r="A23">
        <v>2011</v>
      </c>
      <c r="B23" s="1" t="s">
        <v>89</v>
      </c>
      <c r="C23" s="2" t="s">
        <v>85</v>
      </c>
      <c r="D23" s="2" t="s">
        <v>90</v>
      </c>
      <c r="E23" s="2">
        <v>3</v>
      </c>
      <c r="F23" s="2" t="s">
        <v>91</v>
      </c>
      <c r="G23" s="2">
        <v>4500</v>
      </c>
      <c r="H23" s="2" t="s">
        <v>18</v>
      </c>
      <c r="I23" s="2" t="s">
        <v>92</v>
      </c>
      <c r="J23" s="2">
        <v>290000</v>
      </c>
      <c r="K23" s="7">
        <f>J23*(VLOOKUP(Inicio!$J$3,indices!$A$4:$B$30,2,FALSE)/L23)</f>
        <v>275690.62660064874</v>
      </c>
      <c r="L23" s="8">
        <f>VLOOKUP(A23,indices!$A$2:$B$30,2,FALSE)</f>
        <v>585.70000000000005</v>
      </c>
      <c r="O23" t="s">
        <v>83</v>
      </c>
      <c r="P23" s="13">
        <f>O22*Q22</f>
        <v>1006140.3169365569</v>
      </c>
      <c r="U23" t="s">
        <v>83</v>
      </c>
      <c r="V23" s="13">
        <f>U22*W22</f>
        <v>1616689.1113835003</v>
      </c>
    </row>
    <row r="24" spans="1:23" x14ac:dyDescent="0.25">
      <c r="A24">
        <v>2010</v>
      </c>
      <c r="B24" s="1" t="s">
        <v>93</v>
      </c>
      <c r="C24" s="2" t="s">
        <v>85</v>
      </c>
      <c r="D24" s="2" t="s">
        <v>16</v>
      </c>
      <c r="E24" s="2">
        <v>4</v>
      </c>
      <c r="F24" s="2" t="s">
        <v>94</v>
      </c>
      <c r="G24" s="2">
        <v>2000</v>
      </c>
      <c r="H24" s="2" t="s">
        <v>18</v>
      </c>
      <c r="I24" s="2" t="s">
        <v>95</v>
      </c>
      <c r="J24" s="2">
        <v>118556</v>
      </c>
      <c r="K24" s="7">
        <f>J24*(VLOOKUP(Inicio!$J$3,indices!$A$4:$B$30,2,FALSE)/L24)</f>
        <v>119847.45969498911</v>
      </c>
      <c r="L24" s="8">
        <f>VLOOKUP(A24,indices!$A$2:$B$30,2,FALSE)</f>
        <v>550.79999999999995</v>
      </c>
      <c r="O24" t="s">
        <v>291</v>
      </c>
      <c r="U24" t="s">
        <v>281</v>
      </c>
    </row>
    <row r="25" spans="1:23" x14ac:dyDescent="0.25">
      <c r="A25">
        <v>2005</v>
      </c>
      <c r="B25" s="1" t="s">
        <v>96</v>
      </c>
      <c r="C25" s="2" t="s">
        <v>97</v>
      </c>
      <c r="D25" s="2" t="s">
        <v>16</v>
      </c>
      <c r="E25" s="2">
        <v>4</v>
      </c>
      <c r="F25" s="6" t="s">
        <v>98</v>
      </c>
      <c r="G25" s="2">
        <v>3000</v>
      </c>
      <c r="H25" s="2" t="s">
        <v>18</v>
      </c>
      <c r="I25" s="2" t="s">
        <v>99</v>
      </c>
      <c r="J25" s="2">
        <v>85000</v>
      </c>
      <c r="K25" s="7">
        <f>J25*(VLOOKUP(Inicio!$J$3,indices!$A$4:$B$30,2,FALSE)/L25)</f>
        <v>101085.00640751816</v>
      </c>
      <c r="L25" s="8">
        <f>VLOOKUP(A25,indices!$A$2:$B$30,2,FALSE)</f>
        <v>468.2</v>
      </c>
      <c r="O25">
        <v>600</v>
      </c>
      <c r="P25">
        <f t="shared" ref="P25:P56" si="6">$O$22*O25^0.7</f>
        <v>65069.811536917325</v>
      </c>
      <c r="U25">
        <v>600</v>
      </c>
      <c r="V25">
        <f>$U$22*U25^0.7</f>
        <v>104555.65095712594</v>
      </c>
    </row>
    <row r="26" spans="1:23" x14ac:dyDescent="0.25">
      <c r="A26">
        <v>2011</v>
      </c>
      <c r="B26" s="1" t="s">
        <v>100</v>
      </c>
      <c r="C26" s="2" t="s">
        <v>85</v>
      </c>
      <c r="D26" s="2" t="s">
        <v>25</v>
      </c>
      <c r="E26" s="2">
        <v>6</v>
      </c>
      <c r="F26" s="2" t="s">
        <v>101</v>
      </c>
      <c r="G26" s="2">
        <v>2700</v>
      </c>
      <c r="H26" s="2" t="s">
        <v>18</v>
      </c>
      <c r="I26" s="2" t="s">
        <v>102</v>
      </c>
      <c r="J26" s="2">
        <v>201200</v>
      </c>
      <c r="K26" s="7">
        <f>J26*(VLOOKUP(Inicio!$J$3,indices!$A$4:$B$30,2,FALSE)/L26)</f>
        <v>191272.25542086389</v>
      </c>
      <c r="L26" s="8">
        <f>VLOOKUP(A26,indices!$A$2:$B$30,2,FALSE)</f>
        <v>585.70000000000005</v>
      </c>
      <c r="O26">
        <v>850</v>
      </c>
      <c r="P26">
        <f t="shared" si="6"/>
        <v>83036.095863204755</v>
      </c>
      <c r="U26">
        <v>850</v>
      </c>
      <c r="V26">
        <f t="shared" ref="V26:V89" si="7">$U$22*U26^0.7</f>
        <v>133424.28463912205</v>
      </c>
    </row>
    <row r="27" spans="1:23" x14ac:dyDescent="0.25">
      <c r="A27">
        <v>2010</v>
      </c>
      <c r="B27" s="1" t="s">
        <v>103</v>
      </c>
      <c r="C27" s="2" t="s">
        <v>85</v>
      </c>
      <c r="D27" s="2" t="s">
        <v>44</v>
      </c>
      <c r="E27" s="2">
        <v>8</v>
      </c>
      <c r="F27" s="2" t="s">
        <v>104</v>
      </c>
      <c r="G27" s="2">
        <v>5000</v>
      </c>
      <c r="H27" s="2" t="s">
        <v>105</v>
      </c>
      <c r="I27" s="2" t="s">
        <v>106</v>
      </c>
      <c r="J27" s="2">
        <v>270060</v>
      </c>
      <c r="K27" s="7">
        <f>J27*(VLOOKUP(Inicio!$J$3,indices!$A$4:$B$30,2,FALSE)/L27)</f>
        <v>273001.83006535948</v>
      </c>
      <c r="L27" s="8">
        <f>VLOOKUP(A27,indices!$A$2:$B$30,2,FALSE)</f>
        <v>550.79999999999995</v>
      </c>
      <c r="O27">
        <v>1100</v>
      </c>
      <c r="P27">
        <f t="shared" si="6"/>
        <v>99460.022517984427</v>
      </c>
      <c r="U27">
        <v>1100</v>
      </c>
      <c r="V27">
        <f t="shared" si="7"/>
        <v>159814.6229865494</v>
      </c>
    </row>
    <row r="28" spans="1:23" x14ac:dyDescent="0.25">
      <c r="A28">
        <v>2011</v>
      </c>
      <c r="B28" s="1" t="s">
        <v>107</v>
      </c>
      <c r="C28" s="2" t="s">
        <v>85</v>
      </c>
      <c r="D28" s="2" t="s">
        <v>57</v>
      </c>
      <c r="E28" s="2">
        <v>10</v>
      </c>
      <c r="F28" s="2" t="s">
        <v>108</v>
      </c>
      <c r="G28" s="2">
        <v>3000</v>
      </c>
      <c r="H28" s="2" t="s">
        <v>18</v>
      </c>
      <c r="I28" s="2" t="s">
        <v>109</v>
      </c>
      <c r="J28" s="2">
        <v>450000</v>
      </c>
      <c r="K28" s="7">
        <f>J28*(VLOOKUP(Inicio!$J$3,indices!$A$4:$B$30,2,FALSE)/L28)</f>
        <v>427795.79989755841</v>
      </c>
      <c r="L28" s="8">
        <f>VLOOKUP(A28,indices!$A$2:$B$30,2,FALSE)</f>
        <v>585.70000000000005</v>
      </c>
      <c r="M28" s="8"/>
      <c r="O28">
        <v>1350</v>
      </c>
      <c r="P28">
        <f t="shared" si="6"/>
        <v>114790.86052230374</v>
      </c>
      <c r="U28">
        <v>1350</v>
      </c>
      <c r="V28">
        <f t="shared" si="7"/>
        <v>184448.56166563151</v>
      </c>
    </row>
    <row r="29" spans="1:23" x14ac:dyDescent="0.25">
      <c r="A29">
        <v>2014</v>
      </c>
      <c r="B29" s="1" t="s">
        <v>110</v>
      </c>
      <c r="C29" s="2" t="s">
        <v>85</v>
      </c>
      <c r="D29" s="2" t="s">
        <v>111</v>
      </c>
      <c r="E29" s="2">
        <v>10</v>
      </c>
      <c r="F29" s="2" t="s">
        <v>112</v>
      </c>
      <c r="G29" s="2">
        <v>3000</v>
      </c>
      <c r="H29" s="2" t="s">
        <v>18</v>
      </c>
      <c r="I29" s="2" t="s">
        <v>113</v>
      </c>
      <c r="J29" s="2">
        <v>301730</v>
      </c>
      <c r="K29" s="7">
        <f>J29*(VLOOKUP(Inicio!$J$3,indices!$A$4:$B$30,2,FALSE)/L29)</f>
        <v>291621.70456517965</v>
      </c>
      <c r="L29" s="8">
        <f>VLOOKUP(A29,indices!$A$2:$B$30,2,FALSE)</f>
        <v>576.1</v>
      </c>
      <c r="M29" s="8"/>
      <c r="O29">
        <v>1600</v>
      </c>
      <c r="P29">
        <f t="shared" si="6"/>
        <v>129287.83454399851</v>
      </c>
      <c r="U29">
        <v>1600</v>
      </c>
      <c r="V29">
        <f t="shared" si="7"/>
        <v>207742.62875981521</v>
      </c>
    </row>
    <row r="30" spans="1:23" x14ac:dyDescent="0.25">
      <c r="A30">
        <v>2011</v>
      </c>
      <c r="B30" s="1" t="s">
        <v>56</v>
      </c>
      <c r="C30" s="2" t="s">
        <v>85</v>
      </c>
      <c r="D30" s="2" t="s">
        <v>57</v>
      </c>
      <c r="E30" s="2">
        <v>10</v>
      </c>
      <c r="F30" s="2" t="s">
        <v>58</v>
      </c>
      <c r="G30" s="2">
        <v>8000</v>
      </c>
      <c r="H30" s="2" t="s">
        <v>18</v>
      </c>
      <c r="I30" s="2" t="s">
        <v>114</v>
      </c>
      <c r="J30" s="2">
        <v>686000</v>
      </c>
      <c r="K30" s="7">
        <f>J30*(VLOOKUP(Inicio!$J$3,indices!$A$4:$B$30,2,FALSE)/L30)</f>
        <v>652150.9305105001</v>
      </c>
      <c r="L30" s="8">
        <f>VLOOKUP(A30,indices!$A$2:$B$30,2,FALSE)</f>
        <v>585.70000000000005</v>
      </c>
      <c r="O30">
        <v>1850</v>
      </c>
      <c r="P30">
        <f t="shared" si="6"/>
        <v>143117.87639957163</v>
      </c>
      <c r="U30">
        <v>1850</v>
      </c>
      <c r="V30">
        <f t="shared" si="7"/>
        <v>229965.05410299223</v>
      </c>
    </row>
    <row r="31" spans="1:23" x14ac:dyDescent="0.25">
      <c r="A31">
        <v>2013</v>
      </c>
      <c r="B31" s="1" t="s">
        <v>115</v>
      </c>
      <c r="C31" s="2" t="s">
        <v>85</v>
      </c>
      <c r="D31" s="2" t="s">
        <v>116</v>
      </c>
      <c r="E31" s="2">
        <v>13</v>
      </c>
      <c r="F31" s="2" t="s">
        <v>117</v>
      </c>
      <c r="G31" s="2">
        <v>1800</v>
      </c>
      <c r="H31" s="2" t="s">
        <v>18</v>
      </c>
      <c r="I31" s="2" t="s">
        <v>71</v>
      </c>
      <c r="J31" s="2">
        <v>200000</v>
      </c>
      <c r="K31" s="7">
        <f>J31*(VLOOKUP(Inicio!$J$3,indices!$A$4:$B$30,2,FALSE)/L31)</f>
        <v>196298.25489159173</v>
      </c>
      <c r="L31" s="8">
        <f>VLOOKUP(A31,indices!$A$2:$B$30,2,FALSE)</f>
        <v>567.29999999999995</v>
      </c>
      <c r="O31">
        <v>2100</v>
      </c>
      <c r="P31">
        <f t="shared" si="6"/>
        <v>156396.55408072064</v>
      </c>
      <c r="U31">
        <v>2100</v>
      </c>
      <c r="V31">
        <f t="shared" si="7"/>
        <v>251301.5349688498</v>
      </c>
    </row>
    <row r="32" spans="1:23" x14ac:dyDescent="0.25">
      <c r="A32">
        <v>2011</v>
      </c>
      <c r="B32" s="1" t="s">
        <v>72</v>
      </c>
      <c r="C32" s="2" t="s">
        <v>85</v>
      </c>
      <c r="D32" s="2" t="s">
        <v>73</v>
      </c>
      <c r="E32" s="2">
        <v>15</v>
      </c>
      <c r="F32" s="2" t="s">
        <v>74</v>
      </c>
      <c r="G32" s="2">
        <v>6000</v>
      </c>
      <c r="H32" s="2" t="s">
        <v>18</v>
      </c>
      <c r="I32" s="2" t="s">
        <v>118</v>
      </c>
      <c r="J32" s="2">
        <v>457495</v>
      </c>
      <c r="K32" s="7">
        <f>J32*(VLOOKUP(Inicio!$J$3,indices!$A$4:$B$30,2,FALSE)/L32)</f>
        <v>434920.97660918551</v>
      </c>
      <c r="L32" s="8">
        <f>VLOOKUP(A32,indices!$A$2:$B$30,2,FALSE)</f>
        <v>585.70000000000005</v>
      </c>
      <c r="O32">
        <v>2350</v>
      </c>
      <c r="P32">
        <f t="shared" si="6"/>
        <v>169208.11102703845</v>
      </c>
      <c r="U32">
        <v>2350</v>
      </c>
      <c r="V32">
        <f t="shared" si="7"/>
        <v>271887.43562935147</v>
      </c>
    </row>
    <row r="33" spans="1:22" x14ac:dyDescent="0.25">
      <c r="A33">
        <v>2002</v>
      </c>
      <c r="B33" s="1" t="s">
        <v>119</v>
      </c>
      <c r="C33" s="2" t="s">
        <v>85</v>
      </c>
      <c r="D33" s="2" t="s">
        <v>120</v>
      </c>
      <c r="E33" s="2">
        <v>17</v>
      </c>
      <c r="F33" s="2" t="s">
        <v>121</v>
      </c>
      <c r="G33" s="2">
        <v>4500</v>
      </c>
      <c r="H33" s="2" t="s">
        <v>122</v>
      </c>
      <c r="I33" s="2" t="s">
        <v>123</v>
      </c>
      <c r="J33" s="2">
        <v>173288</v>
      </c>
      <c r="K33" s="7">
        <f>J33*(VLOOKUP(Inicio!$J$3,indices!$A$4:$B$30,2,FALSE)/L33)</f>
        <v>243899.79373104143</v>
      </c>
      <c r="L33" s="8">
        <f>VLOOKUP(A33,indices!$A$2:$B$30,2,FALSE)</f>
        <v>395.6</v>
      </c>
      <c r="O33">
        <v>2600</v>
      </c>
      <c r="P33">
        <f t="shared" si="6"/>
        <v>181616.38090948042</v>
      </c>
      <c r="U33">
        <v>2600</v>
      </c>
      <c r="V33">
        <f t="shared" si="7"/>
        <v>291825.32547669439</v>
      </c>
    </row>
    <row r="34" spans="1:22" x14ac:dyDescent="0.25">
      <c r="O34">
        <v>2850</v>
      </c>
      <c r="P34">
        <f t="shared" si="6"/>
        <v>193671.21433072488</v>
      </c>
      <c r="U34">
        <v>2850</v>
      </c>
      <c r="V34">
        <f t="shared" si="7"/>
        <v>311195.30559140316</v>
      </c>
    </row>
    <row r="35" spans="1:22" x14ac:dyDescent="0.25">
      <c r="O35">
        <v>3100</v>
      </c>
      <c r="P35">
        <f t="shared" si="6"/>
        <v>205412.49576076242</v>
      </c>
      <c r="U35">
        <v>3100</v>
      </c>
      <c r="V35">
        <f t="shared" si="7"/>
        <v>330061.46324566193</v>
      </c>
    </row>
    <row r="36" spans="1:22" x14ac:dyDescent="0.25">
      <c r="O36">
        <v>3350</v>
      </c>
      <c r="P36">
        <f t="shared" si="6"/>
        <v>216872.7760039772</v>
      </c>
      <c r="U36">
        <v>3350</v>
      </c>
      <c r="V36">
        <f t="shared" si="7"/>
        <v>348476.10181120608</v>
      </c>
    </row>
    <row r="37" spans="1:22" x14ac:dyDescent="0.25">
      <c r="O37">
        <v>3600</v>
      </c>
      <c r="P37">
        <f t="shared" si="6"/>
        <v>228079.06511225618</v>
      </c>
      <c r="U37">
        <v>3600</v>
      </c>
      <c r="V37">
        <f t="shared" si="7"/>
        <v>366482.62165282428</v>
      </c>
    </row>
    <row r="38" spans="1:22" x14ac:dyDescent="0.25">
      <c r="O38">
        <v>3850</v>
      </c>
      <c r="P38">
        <f t="shared" si="6"/>
        <v>239054.09318387869</v>
      </c>
      <c r="U38">
        <v>3850</v>
      </c>
      <c r="V38">
        <f t="shared" si="7"/>
        <v>384117.54600864771</v>
      </c>
    </row>
    <row r="39" spans="1:22" x14ac:dyDescent="0.25">
      <c r="O39">
        <v>4100</v>
      </c>
      <c r="P39">
        <f t="shared" si="6"/>
        <v>249817.2212389592</v>
      </c>
      <c r="U39">
        <v>4100</v>
      </c>
      <c r="V39">
        <f t="shared" si="7"/>
        <v>401411.9846054982</v>
      </c>
    </row>
    <row r="40" spans="1:22" x14ac:dyDescent="0.25">
      <c r="M40" s="8"/>
      <c r="O40">
        <v>4350</v>
      </c>
      <c r="P40">
        <f t="shared" si="6"/>
        <v>260385.11467559732</v>
      </c>
      <c r="U40">
        <v>4350</v>
      </c>
      <c r="V40">
        <f t="shared" si="7"/>
        <v>418392.71578352462</v>
      </c>
    </row>
    <row r="41" spans="1:22" x14ac:dyDescent="0.25">
      <c r="M41" s="8"/>
      <c r="O41">
        <v>4600</v>
      </c>
      <c r="P41">
        <f t="shared" si="6"/>
        <v>270772.25125526526</v>
      </c>
      <c r="U41">
        <v>4600</v>
      </c>
      <c r="V41">
        <f t="shared" si="7"/>
        <v>435083.00273866038</v>
      </c>
    </row>
    <row r="42" spans="1:22" x14ac:dyDescent="0.25">
      <c r="M42" s="8"/>
      <c r="O42">
        <v>4850</v>
      </c>
      <c r="P42">
        <f t="shared" si="6"/>
        <v>280991.31104019779</v>
      </c>
      <c r="U42">
        <v>4850</v>
      </c>
      <c r="V42">
        <f t="shared" si="7"/>
        <v>451503.22008287726</v>
      </c>
    </row>
    <row r="43" spans="1:22" x14ac:dyDescent="0.25">
      <c r="O43">
        <v>5100</v>
      </c>
      <c r="P43">
        <f t="shared" si="6"/>
        <v>291053.48037325306</v>
      </c>
      <c r="U43">
        <v>5100</v>
      </c>
      <c r="V43">
        <f t="shared" si="7"/>
        <v>467671.3422859289</v>
      </c>
    </row>
    <row r="44" spans="1:22" x14ac:dyDescent="0.25">
      <c r="O44">
        <v>5350</v>
      </c>
      <c r="P44">
        <f t="shared" si="6"/>
        <v>300968.69212382357</v>
      </c>
      <c r="U44">
        <v>5350</v>
      </c>
      <c r="V44">
        <f t="shared" si="7"/>
        <v>483603.32970793761</v>
      </c>
    </row>
    <row r="45" spans="1:22" x14ac:dyDescent="0.25">
      <c r="O45">
        <v>5600</v>
      </c>
      <c r="P45">
        <f t="shared" si="6"/>
        <v>310745.81790924416</v>
      </c>
      <c r="U45">
        <v>5600</v>
      </c>
      <c r="V45">
        <f t="shared" si="7"/>
        <v>499313.43746511743</v>
      </c>
    </row>
    <row r="46" spans="1:22" x14ac:dyDescent="0.25">
      <c r="O46">
        <v>5850</v>
      </c>
      <c r="P46">
        <f t="shared" si="6"/>
        <v>320392.82360173593</v>
      </c>
      <c r="U46">
        <v>5850</v>
      </c>
      <c r="V46">
        <f t="shared" si="7"/>
        <v>514814.46530186344</v>
      </c>
    </row>
    <row r="47" spans="1:22" x14ac:dyDescent="0.25">
      <c r="O47">
        <v>6100</v>
      </c>
      <c r="P47">
        <f t="shared" si="6"/>
        <v>329916.89639871212</v>
      </c>
      <c r="U47">
        <v>6100</v>
      </c>
      <c r="V47">
        <f t="shared" si="7"/>
        <v>530117.96177020553</v>
      </c>
    </row>
    <row r="48" spans="1:22" x14ac:dyDescent="0.25">
      <c r="O48">
        <v>6350</v>
      </c>
      <c r="P48">
        <f t="shared" si="6"/>
        <v>339324.54960579373</v>
      </c>
      <c r="U48">
        <v>6350</v>
      </c>
      <c r="V48">
        <f t="shared" si="7"/>
        <v>545234.39259753714</v>
      </c>
    </row>
    <row r="49" spans="15:22" x14ac:dyDescent="0.25">
      <c r="O49">
        <v>6600</v>
      </c>
      <c r="P49">
        <f t="shared" si="6"/>
        <v>348621.70976283954</v>
      </c>
      <c r="U49">
        <v>6600</v>
      </c>
      <c r="V49">
        <f t="shared" si="7"/>
        <v>560173.28068269894</v>
      </c>
    </row>
    <row r="50" spans="15:22" x14ac:dyDescent="0.25">
      <c r="O50">
        <v>6850</v>
      </c>
      <c r="P50">
        <f t="shared" si="6"/>
        <v>357813.7896427284</v>
      </c>
      <c r="U50">
        <v>6850</v>
      </c>
      <c r="V50">
        <f t="shared" si="7"/>
        <v>574943.32339208049</v>
      </c>
    </row>
    <row r="51" spans="15:22" x14ac:dyDescent="0.25">
      <c r="O51">
        <v>7100</v>
      </c>
      <c r="P51">
        <f t="shared" si="6"/>
        <v>366905.74984421994</v>
      </c>
      <c r="U51">
        <v>7100</v>
      </c>
      <c r="V51">
        <f t="shared" si="7"/>
        <v>589552.49152842746</v>
      </c>
    </row>
    <row r="52" spans="15:22" x14ac:dyDescent="0.25">
      <c r="O52">
        <v>7350</v>
      </c>
      <c r="P52">
        <f t="shared" si="6"/>
        <v>375902.15109884669</v>
      </c>
      <c r="U52">
        <v>7350</v>
      </c>
      <c r="V52">
        <f t="shared" si="7"/>
        <v>604008.11337874341</v>
      </c>
    </row>
    <row r="53" spans="15:22" x14ac:dyDescent="0.25">
      <c r="O53">
        <v>7600</v>
      </c>
      <c r="P53">
        <f t="shared" si="6"/>
        <v>384807.1989592287</v>
      </c>
      <c r="U53">
        <v>7600</v>
      </c>
      <c r="V53">
        <f t="shared" si="7"/>
        <v>618316.94652048929</v>
      </c>
    </row>
    <row r="54" spans="15:22" x14ac:dyDescent="0.25">
      <c r="O54">
        <v>7850</v>
      </c>
      <c r="P54">
        <f t="shared" si="6"/>
        <v>393624.78219191398</v>
      </c>
      <c r="U54">
        <v>7850</v>
      </c>
      <c r="V54">
        <f t="shared" si="7"/>
        <v>632485.23951207101</v>
      </c>
    </row>
    <row r="55" spans="15:22" x14ac:dyDescent="0.25">
      <c r="O55">
        <v>8100</v>
      </c>
      <c r="P55">
        <f t="shared" si="6"/>
        <v>402358.50593334559</v>
      </c>
      <c r="U55">
        <v>8100</v>
      </c>
      <c r="V55">
        <f t="shared" si="7"/>
        <v>646518.78516860039</v>
      </c>
    </row>
    <row r="56" spans="15:22" x14ac:dyDescent="0.25">
      <c r="O56">
        <v>8350</v>
      </c>
      <c r="P56">
        <f t="shared" si="6"/>
        <v>411011.72046244587</v>
      </c>
      <c r="U56">
        <v>8350</v>
      </c>
      <c r="V56">
        <f t="shared" si="7"/>
        <v>660422.96679433668</v>
      </c>
    </row>
    <row r="57" spans="15:22" x14ac:dyDescent="0.25">
      <c r="O57">
        <v>8600</v>
      </c>
      <c r="P57">
        <f t="shared" ref="P57:P88" si="8">$O$22*O57^0.7</f>
        <v>419587.5462828668</v>
      </c>
      <c r="U57">
        <v>8600</v>
      </c>
      <c r="V57">
        <f t="shared" si="7"/>
        <v>674202.79848541704</v>
      </c>
    </row>
    <row r="58" spans="15:22" x14ac:dyDescent="0.25">
      <c r="O58">
        <v>8850</v>
      </c>
      <c r="P58">
        <f t="shared" si="8"/>
        <v>428088.89608147374</v>
      </c>
      <c r="U58">
        <v>8850</v>
      </c>
      <c r="V58">
        <f t="shared" si="7"/>
        <v>687862.96041324572</v>
      </c>
    </row>
    <row r="59" spans="15:22" x14ac:dyDescent="0.25">
      <c r="O59">
        <v>9100</v>
      </c>
      <c r="P59">
        <f t="shared" si="8"/>
        <v>436518.49402912776</v>
      </c>
      <c r="U59">
        <v>9100</v>
      </c>
      <c r="V59">
        <f t="shared" si="7"/>
        <v>701407.82983742992</v>
      </c>
    </row>
    <row r="60" spans="15:22" x14ac:dyDescent="0.25">
      <c r="O60">
        <v>9350</v>
      </c>
      <c r="P60">
        <f t="shared" si="8"/>
        <v>444878.89280942088</v>
      </c>
      <c r="U60">
        <v>9350</v>
      </c>
      <c r="V60">
        <f t="shared" si="7"/>
        <v>714841.50846793852</v>
      </c>
    </row>
    <row r="61" spans="15:22" x14ac:dyDescent="0.25">
      <c r="O61">
        <v>9600</v>
      </c>
      <c r="P61">
        <f t="shared" si="8"/>
        <v>453172.4886962882</v>
      </c>
      <c r="U61">
        <v>9600</v>
      </c>
      <c r="V61">
        <f t="shared" si="7"/>
        <v>728167.84669215151</v>
      </c>
    </row>
    <row r="62" spans="15:22" x14ac:dyDescent="0.25">
      <c r="O62">
        <v>9850</v>
      </c>
      <c r="P62">
        <f t="shared" si="8"/>
        <v>461401.53494890116</v>
      </c>
      <c r="U62">
        <v>9850</v>
      </c>
      <c r="V62">
        <f t="shared" si="7"/>
        <v>741390.46509807848</v>
      </c>
    </row>
    <row r="63" spans="15:22" x14ac:dyDescent="0.25">
      <c r="O63">
        <v>10100</v>
      </c>
      <c r="P63">
        <f t="shared" si="8"/>
        <v>469568.15374949091</v>
      </c>
      <c r="U63">
        <v>10100</v>
      </c>
      <c r="V63">
        <f t="shared" si="7"/>
        <v>754512.77365632483</v>
      </c>
    </row>
    <row r="64" spans="15:22" x14ac:dyDescent="0.25">
      <c r="O64">
        <v>10350</v>
      </c>
      <c r="P64">
        <f t="shared" si="8"/>
        <v>477674.34687464638</v>
      </c>
      <c r="U64">
        <v>10350</v>
      </c>
      <c r="V64">
        <f t="shared" si="7"/>
        <v>767537.98886697518</v>
      </c>
    </row>
    <row r="65" spans="15:22" x14ac:dyDescent="0.25">
      <c r="O65">
        <v>10600</v>
      </c>
      <c r="P65">
        <f t="shared" si="8"/>
        <v>485722.00526173617</v>
      </c>
      <c r="U65">
        <v>10600</v>
      </c>
      <c r="V65">
        <f t="shared" si="7"/>
        <v>780469.14913113799</v>
      </c>
    </row>
    <row r="66" spans="15:22" x14ac:dyDescent="0.25">
      <c r="O66">
        <v>10850</v>
      </c>
      <c r="P66">
        <f t="shared" si="8"/>
        <v>493712.91760814912</v>
      </c>
      <c r="U66">
        <v>10850</v>
      </c>
      <c r="V66">
        <f t="shared" si="7"/>
        <v>793309.12856840005</v>
      </c>
    </row>
    <row r="67" spans="15:22" x14ac:dyDescent="0.25">
      <c r="O67">
        <v>11100</v>
      </c>
      <c r="P67">
        <f t="shared" si="8"/>
        <v>501648.77812111378</v>
      </c>
      <c r="U67">
        <v>11100</v>
      </c>
      <c r="V67">
        <f t="shared" si="7"/>
        <v>806060.64946941298</v>
      </c>
    </row>
    <row r="68" spans="15:22" x14ac:dyDescent="0.25">
      <c r="O68">
        <v>11350</v>
      </c>
      <c r="P68">
        <f t="shared" si="8"/>
        <v>509531.19351920381</v>
      </c>
      <c r="U68">
        <v>11350</v>
      </c>
      <c r="V68">
        <f t="shared" si="7"/>
        <v>818726.29354607046</v>
      </c>
    </row>
    <row r="69" spans="15:22" x14ac:dyDescent="0.25">
      <c r="O69">
        <v>11600</v>
      </c>
      <c r="P69">
        <f t="shared" si="8"/>
        <v>517361.68937263743</v>
      </c>
      <c r="U69">
        <v>11600</v>
      </c>
      <c r="V69">
        <f t="shared" si="7"/>
        <v>831308.51211924595</v>
      </c>
    </row>
    <row r="70" spans="15:22" x14ac:dyDescent="0.25">
      <c r="O70">
        <v>11850</v>
      </c>
      <c r="P70">
        <f t="shared" si="8"/>
        <v>525141.71585768566</v>
      </c>
      <c r="U70">
        <v>11850</v>
      </c>
      <c r="V70">
        <f t="shared" si="7"/>
        <v>843809.63536510617</v>
      </c>
    </row>
    <row r="71" spans="15:22" x14ac:dyDescent="0.25">
      <c r="O71">
        <v>12100</v>
      </c>
      <c r="P71">
        <f t="shared" si="8"/>
        <v>532872.65299052</v>
      </c>
      <c r="U71">
        <v>12100</v>
      </c>
      <c r="V71">
        <f t="shared" si="7"/>
        <v>856231.88072497654</v>
      </c>
    </row>
    <row r="72" spans="15:22" x14ac:dyDescent="0.25">
      <c r="O72">
        <v>12350</v>
      </c>
      <c r="P72">
        <f t="shared" si="8"/>
        <v>540555.81539735536</v>
      </c>
      <c r="U72">
        <v>12350</v>
      </c>
      <c r="V72">
        <f t="shared" si="7"/>
        <v>868577.36057011527</v>
      </c>
    </row>
    <row r="73" spans="15:22" x14ac:dyDescent="0.25">
      <c r="O73">
        <v>12600</v>
      </c>
      <c r="P73">
        <f t="shared" si="8"/>
        <v>548192.45667050034</v>
      </c>
      <c r="U73">
        <v>12600</v>
      </c>
      <c r="V73">
        <f t="shared" si="7"/>
        <v>880848.08920111379</v>
      </c>
    </row>
    <row r="74" spans="15:22" x14ac:dyDescent="0.25">
      <c r="O74">
        <v>12850</v>
      </c>
      <c r="P74">
        <f t="shared" si="8"/>
        <v>555783.77335374884</v>
      </c>
      <c r="U74">
        <v>12850</v>
      </c>
      <c r="V74">
        <f t="shared" si="7"/>
        <v>893045.98925171432</v>
      </c>
    </row>
    <row r="75" spans="15:22" x14ac:dyDescent="0.25">
      <c r="O75">
        <v>13100</v>
      </c>
      <c r="P75">
        <f t="shared" si="8"/>
        <v>563330.90859523427</v>
      </c>
      <c r="U75">
        <v>13100</v>
      </c>
      <c r="V75">
        <f t="shared" si="7"/>
        <v>905172.89755829959</v>
      </c>
    </row>
    <row r="76" spans="15:22" x14ac:dyDescent="0.25">
      <c r="O76">
        <v>13350</v>
      </c>
      <c r="P76">
        <f t="shared" si="8"/>
        <v>570834.95550130145</v>
      </c>
      <c r="U76">
        <v>13350</v>
      </c>
      <c r="V76">
        <f t="shared" si="7"/>
        <v>917230.57054896944</v>
      </c>
    </row>
    <row r="77" spans="15:22" x14ac:dyDescent="0.25">
      <c r="O77">
        <v>13600</v>
      </c>
      <c r="P77">
        <f t="shared" si="8"/>
        <v>578296.96022099047</v>
      </c>
      <c r="U77">
        <v>13600</v>
      </c>
      <c r="V77">
        <f t="shared" si="7"/>
        <v>929220.68919976009</v>
      </c>
    </row>
    <row r="78" spans="15:22" x14ac:dyDescent="0.25">
      <c r="O78">
        <v>13850</v>
      </c>
      <c r="P78">
        <f t="shared" si="8"/>
        <v>585717.92478731601</v>
      </c>
      <c r="U78">
        <v>13850</v>
      </c>
      <c r="V78">
        <f t="shared" si="7"/>
        <v>941144.86360007664</v>
      </c>
    </row>
    <row r="79" spans="15:22" x14ac:dyDescent="0.25">
      <c r="O79">
        <v>14100</v>
      </c>
      <c r="P79">
        <f t="shared" si="8"/>
        <v>593098.80973855581</v>
      </c>
      <c r="U79">
        <v>14100</v>
      </c>
      <c r="V79">
        <f t="shared" si="7"/>
        <v>953004.63716463814</v>
      </c>
    </row>
    <row r="80" spans="15:22" x14ac:dyDescent="0.25">
      <c r="O80">
        <v>14350</v>
      </c>
      <c r="P80">
        <f t="shared" si="8"/>
        <v>600440.53654016776</v>
      </c>
      <c r="U80">
        <v>14350</v>
      </c>
      <c r="V80">
        <f t="shared" si="7"/>
        <v>964801.49052506941</v>
      </c>
    </row>
    <row r="81" spans="15:22" x14ac:dyDescent="0.25">
      <c r="O81">
        <v>14600</v>
      </c>
      <c r="P81">
        <f t="shared" si="8"/>
        <v>607743.98982571042</v>
      </c>
      <c r="U81">
        <v>14600</v>
      </c>
      <c r="V81">
        <f t="shared" si="7"/>
        <v>976536.84513066313</v>
      </c>
    </row>
    <row r="82" spans="15:22" x14ac:dyDescent="0.25">
      <c r="O82">
        <v>14850</v>
      </c>
      <c r="P82">
        <f t="shared" si="8"/>
        <v>615010.01947314141</v>
      </c>
      <c r="U82">
        <v>14850</v>
      </c>
      <c r="V82">
        <f t="shared" si="7"/>
        <v>988212.0665846226</v>
      </c>
    </row>
    <row r="83" spans="15:22" x14ac:dyDescent="0.25">
      <c r="O83">
        <v>15100</v>
      </c>
      <c r="P83">
        <f t="shared" si="8"/>
        <v>622239.44253116206</v>
      </c>
      <c r="U83">
        <v>15100</v>
      </c>
      <c r="V83">
        <f t="shared" si="7"/>
        <v>999828.46773935726</v>
      </c>
    </row>
    <row r="84" spans="15:22" x14ac:dyDescent="0.25">
      <c r="O84">
        <v>15350</v>
      </c>
      <c r="P84">
        <f t="shared" si="8"/>
        <v>629433.04500873305</v>
      </c>
      <c r="U84">
        <v>15350</v>
      </c>
      <c r="V84">
        <f t="shared" si="7"/>
        <v>1011387.3115719156</v>
      </c>
    </row>
    <row r="85" spans="15:22" x14ac:dyDescent="0.25">
      <c r="O85">
        <v>15600</v>
      </c>
      <c r="P85">
        <f t="shared" si="8"/>
        <v>636591.58353954181</v>
      </c>
      <c r="U85">
        <v>15600</v>
      </c>
      <c r="V85">
        <f t="shared" si="7"/>
        <v>1022889.8138584902</v>
      </c>
    </row>
    <row r="86" spans="15:22" x14ac:dyDescent="0.25">
      <c r="O86">
        <v>15850</v>
      </c>
      <c r="P86">
        <f t="shared" si="8"/>
        <v>643715.78693202429</v>
      </c>
      <c r="U86">
        <v>15850</v>
      </c>
      <c r="V86">
        <f t="shared" si="7"/>
        <v>1034337.145665028</v>
      </c>
    </row>
    <row r="87" spans="15:22" x14ac:dyDescent="0.25">
      <c r="O87">
        <v>16100</v>
      </c>
      <c r="P87">
        <f t="shared" si="8"/>
        <v>650806.35761449125</v>
      </c>
      <c r="U87">
        <v>16100</v>
      </c>
      <c r="V87">
        <f t="shared" si="7"/>
        <v>1045730.4356692912</v>
      </c>
    </row>
    <row r="88" spans="15:22" x14ac:dyDescent="0.25">
      <c r="O88">
        <v>16350</v>
      </c>
      <c r="P88">
        <f t="shared" si="8"/>
        <v>657863.97298396123</v>
      </c>
      <c r="U88">
        <v>16350</v>
      </c>
      <c r="V88">
        <f t="shared" si="7"/>
        <v>1057070.7723281931</v>
      </c>
    </row>
    <row r="89" spans="15:22" x14ac:dyDescent="0.25">
      <c r="O89">
        <v>16600</v>
      </c>
      <c r="P89">
        <f t="shared" ref="P89:P120" si="9">$O$22*O89^0.7</f>
        <v>664889.28666650667</v>
      </c>
      <c r="U89">
        <v>16600</v>
      </c>
      <c r="V89">
        <f t="shared" si="7"/>
        <v>1068359.2059029515</v>
      </c>
    </row>
    <row r="90" spans="15:22" x14ac:dyDescent="0.25">
      <c r="O90">
        <v>16850</v>
      </c>
      <c r="P90">
        <f t="shared" si="9"/>
        <v>671882.92969613685</v>
      </c>
      <c r="U90">
        <v>16850</v>
      </c>
      <c r="V90">
        <f t="shared" ref="V90:V123" si="10">$U$22*U90^0.7</f>
        <v>1079596.7503533438</v>
      </c>
    </row>
    <row r="91" spans="15:22" x14ac:dyDescent="0.25">
      <c r="O91">
        <v>17100</v>
      </c>
      <c r="P91">
        <f t="shared" si="9"/>
        <v>678845.51161864121</v>
      </c>
      <c r="U91">
        <v>17100</v>
      </c>
      <c r="V91">
        <f t="shared" si="10"/>
        <v>1090784.3851113874</v>
      </c>
    </row>
    <row r="92" spans="15:22" x14ac:dyDescent="0.25">
      <c r="O92">
        <v>17350</v>
      </c>
      <c r="P92">
        <f t="shared" si="9"/>
        <v>685777.62152616284</v>
      </c>
      <c r="U92">
        <v>17350</v>
      </c>
      <c r="V92">
        <f t="shared" si="10"/>
        <v>1101923.0567437166</v>
      </c>
    </row>
    <row r="93" spans="15:22" x14ac:dyDescent="0.25">
      <c r="O93">
        <v>17600</v>
      </c>
      <c r="P93">
        <f t="shared" si="9"/>
        <v>692679.82902781188</v>
      </c>
      <c r="U93">
        <v>17600</v>
      </c>
      <c r="V93">
        <f t="shared" si="10"/>
        <v>1113013.6805111857</v>
      </c>
    </row>
    <row r="94" spans="15:22" x14ac:dyDescent="0.25">
      <c r="O94">
        <v>17850</v>
      </c>
      <c r="P94">
        <f t="shared" si="9"/>
        <v>699552.68516110175</v>
      </c>
      <c r="U94">
        <v>17850</v>
      </c>
      <c r="V94">
        <f t="shared" si="10"/>
        <v>1124057.1418333857</v>
      </c>
    </row>
    <row r="95" spans="15:22" x14ac:dyDescent="0.25">
      <c r="O95">
        <v>18100</v>
      </c>
      <c r="P95">
        <f t="shared" si="9"/>
        <v>706396.7232486062</v>
      </c>
      <c r="U95">
        <v>18100</v>
      </c>
      <c r="V95">
        <f t="shared" si="10"/>
        <v>1135054.2976651406</v>
      </c>
    </row>
    <row r="96" spans="15:22" x14ac:dyDescent="0.25">
      <c r="O96">
        <v>18350</v>
      </c>
      <c r="P96">
        <f t="shared" si="9"/>
        <v>713212.4597038324</v>
      </c>
      <c r="U96">
        <v>18350</v>
      </c>
      <c r="V96">
        <f t="shared" si="10"/>
        <v>1146005.9777914013</v>
      </c>
    </row>
    <row r="97" spans="15:22" x14ac:dyDescent="0.25">
      <c r="O97">
        <v>18600</v>
      </c>
      <c r="P97">
        <f t="shared" si="9"/>
        <v>720000.39478997944</v>
      </c>
      <c r="U97">
        <v>18600</v>
      </c>
      <c r="V97">
        <f t="shared" si="10"/>
        <v>1156912.9860464376</v>
      </c>
    </row>
    <row r="98" spans="15:22" x14ac:dyDescent="0.25">
      <c r="O98">
        <v>18850</v>
      </c>
      <c r="P98">
        <f t="shared" si="9"/>
        <v>726761.01333491562</v>
      </c>
      <c r="U98">
        <v>18850</v>
      </c>
      <c r="V98">
        <f t="shared" si="10"/>
        <v>1167776.1014626792</v>
      </c>
    </row>
    <row r="99" spans="15:22" x14ac:dyDescent="0.25">
      <c r="O99">
        <v>19100</v>
      </c>
      <c r="P99">
        <f t="shared" si="9"/>
        <v>733494.78540546785</v>
      </c>
      <c r="U99">
        <v>19100</v>
      </c>
      <c r="V99">
        <f t="shared" si="10"/>
        <v>1178596.0793541789</v>
      </c>
    </row>
    <row r="100" spans="15:22" x14ac:dyDescent="0.25">
      <c r="O100">
        <v>19350</v>
      </c>
      <c r="P100">
        <f t="shared" si="9"/>
        <v>740202.16694382008</v>
      </c>
      <c r="U100">
        <v>19350</v>
      </c>
      <c r="V100">
        <f t="shared" si="10"/>
        <v>1189373.6523391928</v>
      </c>
    </row>
    <row r="101" spans="15:22" x14ac:dyDescent="0.25">
      <c r="O101">
        <v>19600</v>
      </c>
      <c r="P101">
        <f t="shared" si="9"/>
        <v>746883.6003686263</v>
      </c>
      <c r="U101">
        <v>19600</v>
      </c>
      <c r="V101">
        <f t="shared" si="10"/>
        <v>1200109.5313060617</v>
      </c>
    </row>
    <row r="102" spans="15:22" x14ac:dyDescent="0.25">
      <c r="O102">
        <v>19850</v>
      </c>
      <c r="P102">
        <f t="shared" si="9"/>
        <v>753539.51514321228</v>
      </c>
      <c r="U102">
        <v>19850</v>
      </c>
      <c r="V102">
        <f t="shared" si="10"/>
        <v>1210804.4063262108</v>
      </c>
    </row>
    <row r="103" spans="15:22" x14ac:dyDescent="0.25">
      <c r="O103">
        <v>20100</v>
      </c>
      <c r="P103">
        <f t="shared" si="9"/>
        <v>760170.32831305335</v>
      </c>
      <c r="U103">
        <v>20100</v>
      </c>
      <c r="V103">
        <f t="shared" si="10"/>
        <v>1221458.9475177815</v>
      </c>
    </row>
    <row r="104" spans="15:22" x14ac:dyDescent="0.25">
      <c r="O104">
        <v>20350</v>
      </c>
      <c r="P104">
        <f t="shared" si="9"/>
        <v>766776.44501456816</v>
      </c>
      <c r="U104">
        <v>20350</v>
      </c>
      <c r="V104">
        <f t="shared" si="10"/>
        <v>1232073.8058631718</v>
      </c>
    </row>
    <row r="105" spans="15:22" x14ac:dyDescent="0.25">
      <c r="O105">
        <v>20600</v>
      </c>
      <c r="P105">
        <f t="shared" si="9"/>
        <v>773358.25895707204</v>
      </c>
      <c r="U105">
        <v>20600</v>
      </c>
      <c r="V105">
        <f t="shared" si="10"/>
        <v>1242649.6139834512</v>
      </c>
    </row>
    <row r="106" spans="15:22" x14ac:dyDescent="0.25">
      <c r="O106">
        <v>20850</v>
      </c>
      <c r="P106">
        <f t="shared" si="9"/>
        <v>779916.15287962684</v>
      </c>
      <c r="U106">
        <v>20850</v>
      </c>
      <c r="V106">
        <f t="shared" si="10"/>
        <v>1253186.9868724365</v>
      </c>
    </row>
    <row r="107" spans="15:22" x14ac:dyDescent="0.25">
      <c r="O107">
        <v>21100</v>
      </c>
      <c r="P107">
        <f t="shared" si="9"/>
        <v>786450.49898437446</v>
      </c>
      <c r="U107">
        <v>21100</v>
      </c>
      <c r="V107">
        <f t="shared" si="10"/>
        <v>1263686.5225929823</v>
      </c>
    </row>
    <row r="108" spans="15:22" x14ac:dyDescent="0.25">
      <c r="O108">
        <v>21350</v>
      </c>
      <c r="P108">
        <f t="shared" si="9"/>
        <v>792961.65934783162</v>
      </c>
      <c r="U108">
        <v>21350</v>
      </c>
      <c r="V108">
        <f t="shared" si="10"/>
        <v>1274148.8029378587</v>
      </c>
    </row>
    <row r="109" spans="15:22" x14ac:dyDescent="0.25">
      <c r="O109">
        <v>21600</v>
      </c>
      <c r="P109">
        <f t="shared" si="9"/>
        <v>799449.98631150683</v>
      </c>
      <c r="U109">
        <v>21600</v>
      </c>
      <c r="V109">
        <f t="shared" si="10"/>
        <v>1284574.3940574036</v>
      </c>
    </row>
    <row r="110" spans="15:22" x14ac:dyDescent="0.25">
      <c r="O110">
        <v>21850</v>
      </c>
      <c r="P110">
        <f t="shared" si="9"/>
        <v>805915.82285310782</v>
      </c>
      <c r="U110">
        <v>21850</v>
      </c>
      <c r="V110">
        <f t="shared" si="10"/>
        <v>1294963.8470559865</v>
      </c>
    </row>
    <row r="111" spans="15:22" x14ac:dyDescent="0.25">
      <c r="O111">
        <v>22100</v>
      </c>
      <c r="P111">
        <f t="shared" si="9"/>
        <v>812359.50293952401</v>
      </c>
      <c r="U111">
        <v>22100</v>
      </c>
      <c r="V111">
        <f t="shared" si="10"/>
        <v>1305317.6985591906</v>
      </c>
    </row>
    <row r="112" spans="15:22" x14ac:dyDescent="0.25">
      <c r="O112">
        <v>22350</v>
      </c>
      <c r="P112">
        <f t="shared" si="9"/>
        <v>818781.35186265421</v>
      </c>
      <c r="U112">
        <v>22350</v>
      </c>
      <c r="V112">
        <f t="shared" si="10"/>
        <v>1315636.471253426</v>
      </c>
    </row>
    <row r="113" spans="15:22" x14ac:dyDescent="0.25">
      <c r="O113">
        <v>22600</v>
      </c>
      <c r="P113">
        <f t="shared" si="9"/>
        <v>825181.68655911437</v>
      </c>
      <c r="U113">
        <v>22600</v>
      </c>
      <c r="V113">
        <f t="shared" si="10"/>
        <v>1325920.6743996455</v>
      </c>
    </row>
    <row r="114" spans="15:22" x14ac:dyDescent="0.25">
      <c r="O114">
        <v>22850</v>
      </c>
      <c r="P114">
        <f t="shared" si="9"/>
        <v>831560.81591475988</v>
      </c>
      <c r="U114">
        <v>22850</v>
      </c>
      <c r="V114">
        <f t="shared" si="10"/>
        <v>1336170.8043226562</v>
      </c>
    </row>
    <row r="115" spans="15:22" x14ac:dyDescent="0.25">
      <c r="O115">
        <v>23100</v>
      </c>
      <c r="P115">
        <f t="shared" si="9"/>
        <v>837919.04105490597</v>
      </c>
      <c r="U115">
        <v>23100</v>
      </c>
      <c r="V115">
        <f t="shared" si="10"/>
        <v>1346387.3448774538</v>
      </c>
    </row>
    <row r="116" spans="15:22" x14ac:dyDescent="0.25">
      <c r="O116">
        <v>23350</v>
      </c>
      <c r="P116">
        <f t="shared" si="9"/>
        <v>844256.65562105796</v>
      </c>
      <c r="U116">
        <v>23350</v>
      </c>
      <c r="V116">
        <f t="shared" si="10"/>
        <v>1356570.7678938771</v>
      </c>
    </row>
    <row r="117" spans="15:22" x14ac:dyDescent="0.25">
      <c r="O117">
        <v>23600</v>
      </c>
      <c r="P117">
        <f t="shared" si="9"/>
        <v>850573.94603492424</v>
      </c>
      <c r="U117">
        <v>23600</v>
      </c>
      <c r="V117">
        <f t="shared" si="10"/>
        <v>1366721.5336008326</v>
      </c>
    </row>
    <row r="118" spans="15:22" x14ac:dyDescent="0.25">
      <c r="O118">
        <v>23850</v>
      </c>
      <c r="P118">
        <f t="shared" si="9"/>
        <v>856871.19175042096</v>
      </c>
      <c r="U118">
        <v>23850</v>
      </c>
      <c r="V118">
        <f t="shared" si="10"/>
        <v>1376840.0910312193</v>
      </c>
    </row>
    <row r="119" spans="15:22" x14ac:dyDescent="0.25">
      <c r="O119">
        <v>24100</v>
      </c>
      <c r="P119">
        <f t="shared" si="9"/>
        <v>863148.66549433325</v>
      </c>
      <c r="U119">
        <v>24100</v>
      </c>
      <c r="V119">
        <f t="shared" si="10"/>
        <v>1386926.8784086292</v>
      </c>
    </row>
    <row r="120" spans="15:22" x14ac:dyDescent="0.25">
      <c r="O120">
        <v>24350</v>
      </c>
      <c r="P120">
        <f t="shared" si="9"/>
        <v>869406.63349625957</v>
      </c>
      <c r="U120">
        <v>24350</v>
      </c>
      <c r="V120">
        <f t="shared" si="10"/>
        <v>1396982.3235168273</v>
      </c>
    </row>
    <row r="121" spans="15:22" x14ac:dyDescent="0.25">
      <c r="O121">
        <v>24600</v>
      </c>
      <c r="P121">
        <f t="shared" ref="P121:P123" si="11">$O$22*O121^0.7</f>
        <v>875645.35570841481</v>
      </c>
      <c r="U121">
        <v>24600</v>
      </c>
      <c r="V121">
        <f t="shared" si="10"/>
        <v>1407006.8440529364</v>
      </c>
    </row>
    <row r="122" spans="15:22" x14ac:dyDescent="0.25">
      <c r="O122">
        <v>24850</v>
      </c>
      <c r="P122">
        <f t="shared" si="11"/>
        <v>881865.0860158517</v>
      </c>
      <c r="U122">
        <v>24850</v>
      </c>
      <c r="V122">
        <f t="shared" si="10"/>
        <v>1417000.8479652249</v>
      </c>
    </row>
    <row r="123" spans="15:22" x14ac:dyDescent="0.25">
      <c r="O123">
        <v>25100</v>
      </c>
      <c r="P123">
        <f t="shared" si="11"/>
        <v>888066.07243758813</v>
      </c>
      <c r="U123">
        <v>25100</v>
      </c>
      <c r="V123">
        <f t="shared" si="10"/>
        <v>1426964.7337762837</v>
      </c>
    </row>
  </sheetData>
  <sortState xmlns:xlrd2="http://schemas.microsoft.com/office/spreadsheetml/2017/richdata2" ref="S8:T19">
    <sortCondition ref="T8"/>
  </sortState>
  <mergeCells count="3">
    <mergeCell ref="N6:P6"/>
    <mergeCell ref="T4:V4"/>
    <mergeCell ref="T6:V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7"/>
  <sheetViews>
    <sheetView topLeftCell="B1" zoomScaleNormal="100" workbookViewId="0">
      <selection activeCell="O22" sqref="O22"/>
    </sheetView>
  </sheetViews>
  <sheetFormatPr baseColWidth="10" defaultColWidth="10.7109375" defaultRowHeight="15" x14ac:dyDescent="0.25"/>
  <cols>
    <col min="1" max="1" width="6.28515625" hidden="1" customWidth="1"/>
    <col min="2" max="2" width="8.85546875" bestFit="1" customWidth="1"/>
    <col min="3" max="3" width="14.42578125" bestFit="1" customWidth="1"/>
    <col min="4" max="4" width="11.5703125" bestFit="1" customWidth="1"/>
    <col min="5" max="5" width="15.85546875" hidden="1" customWidth="1"/>
    <col min="6" max="6" width="20.28515625" bestFit="1" customWidth="1"/>
    <col min="7" max="7" width="11.42578125" hidden="1" customWidth="1"/>
    <col min="8" max="8" width="30.5703125" customWidth="1"/>
    <col min="9" max="9" width="14.42578125" bestFit="1" customWidth="1"/>
    <col min="10" max="10" width="11.42578125" hidden="1" customWidth="1"/>
    <col min="11" max="11" width="19.28515625" bestFit="1" customWidth="1"/>
    <col min="12" max="12" width="11.42578125" hidden="1" customWidth="1"/>
    <col min="13" max="13" width="11.85546875" bestFit="1" customWidth="1"/>
  </cols>
  <sheetData>
    <row r="1" spans="1:12" ht="15.75" thickBot="1" x14ac:dyDescent="0.3">
      <c r="A1" t="s">
        <v>278</v>
      </c>
      <c r="B1" s="14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26" t="s">
        <v>283</v>
      </c>
      <c r="K1" s="16" t="s">
        <v>8</v>
      </c>
      <c r="L1" s="26" t="s">
        <v>280</v>
      </c>
    </row>
    <row r="2" spans="1:12" x14ac:dyDescent="0.25">
      <c r="A2">
        <v>2009</v>
      </c>
      <c r="B2" s="1" t="s">
        <v>234</v>
      </c>
      <c r="C2" s="2" t="s">
        <v>10</v>
      </c>
      <c r="D2" s="2" t="s">
        <v>44</v>
      </c>
      <c r="E2" s="2">
        <v>8</v>
      </c>
      <c r="F2" s="2" t="s">
        <v>235</v>
      </c>
      <c r="G2" s="2">
        <v>274</v>
      </c>
      <c r="H2" s="2" t="s">
        <v>236</v>
      </c>
      <c r="I2" s="6" t="s">
        <v>237</v>
      </c>
      <c r="J2" s="2">
        <v>7485</v>
      </c>
      <c r="K2" s="7">
        <f>J2*(VLOOKUP(Inicio!$J$3,indices!$A$4:$B$30,2,FALSE)/L2)</f>
        <v>7985.5297949798805</v>
      </c>
      <c r="L2" s="8">
        <f>VLOOKUP(A2,indices!$A$2:$B$30,2,FALSE)</f>
        <v>521.9</v>
      </c>
    </row>
    <row r="3" spans="1:12" x14ac:dyDescent="0.25">
      <c r="A3">
        <v>2012</v>
      </c>
      <c r="B3" s="1" t="s">
        <v>238</v>
      </c>
      <c r="C3" s="2" t="s">
        <v>10</v>
      </c>
      <c r="D3" s="2" t="s">
        <v>61</v>
      </c>
      <c r="E3" s="2">
        <v>9</v>
      </c>
      <c r="F3" s="2" t="s">
        <v>239</v>
      </c>
      <c r="G3" s="2">
        <v>900</v>
      </c>
      <c r="H3" s="2" t="s">
        <v>240</v>
      </c>
      <c r="I3" s="2" t="s">
        <v>241</v>
      </c>
      <c r="J3" s="2">
        <v>42360</v>
      </c>
      <c r="K3" s="7">
        <f>J3*(VLOOKUP(Inicio!$J$3,indices!$A$4:$B$30,2,FALSE)/L3)</f>
        <v>40345.617516250422</v>
      </c>
      <c r="L3" s="8">
        <f>VLOOKUP(A3,indices!$A$2:$B$30,2,FALSE)</f>
        <v>584.6</v>
      </c>
    </row>
    <row r="4" spans="1:12" x14ac:dyDescent="0.25">
      <c r="A4">
        <v>2006</v>
      </c>
      <c r="B4" s="1" t="s">
        <v>214</v>
      </c>
      <c r="C4" s="2" t="s">
        <v>10</v>
      </c>
      <c r="D4" s="2" t="s">
        <v>57</v>
      </c>
      <c r="E4" s="2">
        <v>10</v>
      </c>
      <c r="F4" s="2" t="s">
        <v>215</v>
      </c>
      <c r="G4" s="2">
        <v>3000</v>
      </c>
      <c r="H4" s="2" t="s">
        <v>216</v>
      </c>
      <c r="I4" s="6" t="s">
        <v>193</v>
      </c>
      <c r="J4" s="2">
        <v>60000</v>
      </c>
      <c r="K4" s="7">
        <f>J4*(VLOOKUP(Inicio!$J$3,indices!$A$4:$B$30,2,FALSE)/L4)</f>
        <v>66869.49559647718</v>
      </c>
      <c r="L4" s="8">
        <f>VLOOKUP(A4,indices!$A$2:$B$30,2,FALSE)</f>
        <v>499.6</v>
      </c>
    </row>
    <row r="5" spans="1:12" x14ac:dyDescent="0.25">
      <c r="A5">
        <v>2002</v>
      </c>
      <c r="B5" s="1" t="s">
        <v>242</v>
      </c>
      <c r="C5" s="2" t="s">
        <v>10</v>
      </c>
      <c r="D5" s="2" t="s">
        <v>198</v>
      </c>
      <c r="E5" s="2">
        <v>10</v>
      </c>
      <c r="F5" s="2" t="s">
        <v>243</v>
      </c>
      <c r="G5" s="2">
        <v>5040</v>
      </c>
      <c r="H5" s="2" t="s">
        <v>233</v>
      </c>
      <c r="I5" s="6" t="s">
        <v>244</v>
      </c>
      <c r="J5" s="2">
        <v>34600</v>
      </c>
      <c r="K5" s="7">
        <f>J5*(VLOOKUP(Inicio!$J$3,indices!$A$4:$B$30,2,FALSE)/L5)</f>
        <v>48698.887765419611</v>
      </c>
      <c r="L5" s="8">
        <f>VLOOKUP(A5,indices!$A$2:$B$30,2,FALSE)</f>
        <v>395.6</v>
      </c>
    </row>
    <row r="6" spans="1:12" x14ac:dyDescent="0.25">
      <c r="A6">
        <v>2001</v>
      </c>
      <c r="B6" s="1" t="s">
        <v>245</v>
      </c>
      <c r="C6" s="2" t="s">
        <v>189</v>
      </c>
      <c r="D6" s="2" t="s">
        <v>65</v>
      </c>
      <c r="E6" s="2">
        <v>12</v>
      </c>
      <c r="F6" s="2" t="s">
        <v>124</v>
      </c>
      <c r="G6" s="2">
        <v>200</v>
      </c>
      <c r="H6" s="2" t="s">
        <v>246</v>
      </c>
      <c r="I6" s="17" t="s">
        <v>247</v>
      </c>
      <c r="J6" s="2">
        <v>14100</v>
      </c>
      <c r="K6" s="7">
        <f>J6*(VLOOKUP(Inicio!$J$3,indices!$A$4:$B$30,2,FALSE)/L6)</f>
        <v>19910.930763378139</v>
      </c>
      <c r="L6" s="8">
        <f>VLOOKUP(A6,indices!$A$2:$B$30,2,FALSE)</f>
        <v>394.3</v>
      </c>
    </row>
    <row r="11" spans="1:12" x14ac:dyDescent="0.25">
      <c r="B11" t="s">
        <v>277</v>
      </c>
      <c r="C11" t="s">
        <v>38</v>
      </c>
      <c r="D11" t="s">
        <v>276</v>
      </c>
    </row>
    <row r="12" spans="1:12" x14ac:dyDescent="0.25">
      <c r="B12">
        <f>G2</f>
        <v>274</v>
      </c>
      <c r="C12">
        <f>+B12^0.7</f>
        <v>50.865743154571135</v>
      </c>
      <c r="D12" s="12">
        <f>K2</f>
        <v>7985.5297949798805</v>
      </c>
    </row>
    <row r="13" spans="1:12" x14ac:dyDescent="0.25">
      <c r="B13">
        <f>G3</f>
        <v>900</v>
      </c>
      <c r="C13">
        <f>+B13^0.7</f>
        <v>116.94179522748564</v>
      </c>
      <c r="D13" s="12">
        <f>K3</f>
        <v>40345.617516250422</v>
      </c>
    </row>
    <row r="14" spans="1:12" x14ac:dyDescent="0.25">
      <c r="B14">
        <f>G4</f>
        <v>3000</v>
      </c>
      <c r="C14">
        <f>+B14^0.7</f>
        <v>271.63446868076358</v>
      </c>
      <c r="D14" s="12">
        <f>K4</f>
        <v>66869.49559647718</v>
      </c>
    </row>
    <row r="15" spans="1:12" x14ac:dyDescent="0.25">
      <c r="B15">
        <f>G5</f>
        <v>5040</v>
      </c>
      <c r="C15">
        <f>+B15^0.7</f>
        <v>390.572242725141</v>
      </c>
      <c r="D15" s="12">
        <f>K5</f>
        <v>48698.887765419611</v>
      </c>
    </row>
    <row r="16" spans="1:12" x14ac:dyDescent="0.25">
      <c r="B16">
        <f>G6</f>
        <v>200</v>
      </c>
      <c r="C16">
        <f>+B16^0.7</f>
        <v>40.805715467367371</v>
      </c>
      <c r="D16" s="12">
        <f>K6</f>
        <v>19910.930763378139</v>
      </c>
    </row>
    <row r="18" spans="2:4" x14ac:dyDescent="0.25">
      <c r="B18" t="s">
        <v>77</v>
      </c>
      <c r="C18" t="s">
        <v>78</v>
      </c>
    </row>
    <row r="19" spans="2:4" ht="15.75" thickBot="1" x14ac:dyDescent="0.3">
      <c r="B19" s="21">
        <f>SLOPE(D12:D16,C12:C16)</f>
        <v>119.96515220221733</v>
      </c>
      <c r="C19">
        <v>30000</v>
      </c>
      <c r="D19">
        <f>+C19^0.7</f>
        <v>1361.3972791592589</v>
      </c>
    </row>
    <row r="20" spans="2:4" ht="15.75" thickBot="1" x14ac:dyDescent="0.3">
      <c r="B20" t="s">
        <v>83</v>
      </c>
      <c r="C20" s="13">
        <f>B19*D19</f>
        <v>163320.23180202505</v>
      </c>
    </row>
    <row r="22" spans="2:4" x14ac:dyDescent="0.25">
      <c r="C22" t="s">
        <v>282</v>
      </c>
    </row>
    <row r="23" spans="2:4" x14ac:dyDescent="0.25">
      <c r="C23">
        <v>600</v>
      </c>
      <c r="D23">
        <f t="shared" ref="D23:D54" si="0">$B$19*C23^0.7</f>
        <v>10562.360462684381</v>
      </c>
    </row>
    <row r="24" spans="2:4" x14ac:dyDescent="0.25">
      <c r="C24">
        <v>850</v>
      </c>
      <c r="D24">
        <f t="shared" si="0"/>
        <v>13478.710867689942</v>
      </c>
    </row>
    <row r="25" spans="2:4" x14ac:dyDescent="0.25">
      <c r="C25">
        <v>1100</v>
      </c>
      <c r="D25">
        <f t="shared" si="0"/>
        <v>16144.700355642459</v>
      </c>
    </row>
    <row r="26" spans="2:4" x14ac:dyDescent="0.25">
      <c r="C26">
        <v>1350</v>
      </c>
      <c r="D26">
        <f t="shared" si="0"/>
        <v>18633.255852760667</v>
      </c>
    </row>
    <row r="27" spans="2:4" x14ac:dyDescent="0.25">
      <c r="C27">
        <v>1600</v>
      </c>
      <c r="D27">
        <f t="shared" si="0"/>
        <v>20986.455618037959</v>
      </c>
    </row>
    <row r="28" spans="2:4" x14ac:dyDescent="0.25">
      <c r="C28">
        <v>1850</v>
      </c>
      <c r="D28">
        <f t="shared" si="0"/>
        <v>23231.396610524134</v>
      </c>
    </row>
    <row r="29" spans="2:4" x14ac:dyDescent="0.25">
      <c r="C29">
        <v>2100</v>
      </c>
      <c r="D29">
        <f t="shared" si="0"/>
        <v>25386.838232735143</v>
      </c>
    </row>
    <row r="30" spans="2:4" x14ac:dyDescent="0.25">
      <c r="C30">
        <v>2350</v>
      </c>
      <c r="D30">
        <f t="shared" si="0"/>
        <v>27466.455175815467</v>
      </c>
    </row>
    <row r="31" spans="2:4" x14ac:dyDescent="0.25">
      <c r="C31">
        <v>2600</v>
      </c>
      <c r="D31">
        <f t="shared" si="0"/>
        <v>29480.609145544811</v>
      </c>
    </row>
    <row r="32" spans="2:4" x14ac:dyDescent="0.25">
      <c r="C32">
        <v>2850</v>
      </c>
      <c r="D32">
        <f t="shared" si="0"/>
        <v>31437.392066923949</v>
      </c>
    </row>
    <row r="33" spans="3:4" x14ac:dyDescent="0.25">
      <c r="C33">
        <v>3100</v>
      </c>
      <c r="D33">
        <f t="shared" si="0"/>
        <v>33343.278127274971</v>
      </c>
    </row>
    <row r="34" spans="3:4" x14ac:dyDescent="0.25">
      <c r="C34">
        <v>3350</v>
      </c>
      <c r="D34">
        <f t="shared" si="0"/>
        <v>35203.551087548389</v>
      </c>
    </row>
    <row r="35" spans="3:4" x14ac:dyDescent="0.25">
      <c r="C35">
        <v>3600</v>
      </c>
      <c r="D35">
        <f t="shared" si="0"/>
        <v>37022.595314279279</v>
      </c>
    </row>
    <row r="36" spans="3:4" x14ac:dyDescent="0.25">
      <c r="C36">
        <v>3850</v>
      </c>
      <c r="D36">
        <f t="shared" si="0"/>
        <v>38804.100436893452</v>
      </c>
    </row>
    <row r="37" spans="3:4" x14ac:dyDescent="0.25">
      <c r="C37">
        <v>4100</v>
      </c>
      <c r="D37">
        <f t="shared" si="0"/>
        <v>40551.209204210114</v>
      </c>
    </row>
    <row r="38" spans="3:4" x14ac:dyDescent="0.25">
      <c r="C38">
        <v>4350</v>
      </c>
      <c r="D38">
        <f t="shared" si="0"/>
        <v>42266.626802210681</v>
      </c>
    </row>
    <row r="39" spans="3:4" x14ac:dyDescent="0.25">
      <c r="C39">
        <v>4600</v>
      </c>
      <c r="D39">
        <f t="shared" si="0"/>
        <v>43952.703312011879</v>
      </c>
    </row>
    <row r="40" spans="3:4" x14ac:dyDescent="0.25">
      <c r="C40">
        <v>4850</v>
      </c>
      <c r="D40">
        <f t="shared" si="0"/>
        <v>45611.497005873149</v>
      </c>
    </row>
    <row r="41" spans="3:4" x14ac:dyDescent="0.25">
      <c r="C41">
        <v>5100</v>
      </c>
      <c r="D41">
        <f t="shared" si="0"/>
        <v>47244.823690275785</v>
      </c>
    </row>
    <row r="42" spans="3:4" x14ac:dyDescent="0.25">
      <c r="C42">
        <v>5350</v>
      </c>
      <c r="D42">
        <f t="shared" si="0"/>
        <v>48854.295703483513</v>
      </c>
    </row>
    <row r="43" spans="3:4" x14ac:dyDescent="0.25">
      <c r="C43">
        <v>5600</v>
      </c>
      <c r="D43">
        <f t="shared" si="0"/>
        <v>50441.353117596795</v>
      </c>
    </row>
    <row r="44" spans="3:4" x14ac:dyDescent="0.25">
      <c r="C44">
        <v>5850</v>
      </c>
      <c r="D44">
        <f t="shared" si="0"/>
        <v>52007.288980986465</v>
      </c>
    </row>
    <row r="45" spans="3:4" x14ac:dyDescent="0.25">
      <c r="C45">
        <v>6100</v>
      </c>
      <c r="D45">
        <f t="shared" si="0"/>
        <v>53553.26994479233</v>
      </c>
    </row>
    <row r="46" spans="3:4" x14ac:dyDescent="0.25">
      <c r="C46">
        <v>6350</v>
      </c>
      <c r="D46">
        <f t="shared" si="0"/>
        <v>55080.353271670399</v>
      </c>
    </row>
    <row r="47" spans="3:4" x14ac:dyDescent="0.25">
      <c r="C47">
        <v>6600</v>
      </c>
      <c r="D47">
        <f t="shared" si="0"/>
        <v>56589.500978396296</v>
      </c>
    </row>
    <row r="48" spans="3:4" x14ac:dyDescent="0.25">
      <c r="C48">
        <v>6850</v>
      </c>
      <c r="D48">
        <f t="shared" si="0"/>
        <v>58081.591685284089</v>
      </c>
    </row>
    <row r="49" spans="3:4" x14ac:dyDescent="0.25">
      <c r="C49">
        <v>7100</v>
      </c>
      <c r="D49">
        <f t="shared" si="0"/>
        <v>59557.430614155899</v>
      </c>
    </row>
    <row r="50" spans="3:4" x14ac:dyDescent="0.25">
      <c r="C50">
        <v>7350</v>
      </c>
      <c r="D50">
        <f t="shared" si="0"/>
        <v>61017.758078980391</v>
      </c>
    </row>
    <row r="51" spans="3:4" x14ac:dyDescent="0.25">
      <c r="C51">
        <v>7600</v>
      </c>
      <c r="D51">
        <f t="shared" si="0"/>
        <v>62463.256739837081</v>
      </c>
    </row>
    <row r="52" spans="3:4" x14ac:dyDescent="0.25">
      <c r="C52">
        <v>7850</v>
      </c>
      <c r="D52">
        <f t="shared" si="0"/>
        <v>63894.55783497708</v>
      </c>
    </row>
    <row r="53" spans="3:4" x14ac:dyDescent="0.25">
      <c r="C53">
        <v>8100</v>
      </c>
      <c r="D53">
        <f t="shared" si="0"/>
        <v>65312.246562816232</v>
      </c>
    </row>
    <row r="54" spans="3:4" x14ac:dyDescent="0.25">
      <c r="C54">
        <v>8350</v>
      </c>
      <c r="D54">
        <f t="shared" si="0"/>
        <v>66716.866752401984</v>
      </c>
    </row>
    <row r="55" spans="3:4" x14ac:dyDescent="0.25">
      <c r="C55">
        <v>8600</v>
      </c>
      <c r="D55">
        <f t="shared" ref="D55:D86" si="1">$B$19*C55^0.7</f>
        <v>68108.924934852548</v>
      </c>
    </row>
    <row r="56" spans="3:4" x14ac:dyDescent="0.25">
      <c r="C56">
        <v>8850</v>
      </c>
      <c r="D56">
        <f t="shared" si="1"/>
        <v>69488.893907735022</v>
      </c>
    </row>
    <row r="57" spans="3:4" x14ac:dyDescent="0.25">
      <c r="C57">
        <v>9100</v>
      </c>
      <c r="D57">
        <f t="shared" si="1"/>
        <v>70857.215868036248</v>
      </c>
    </row>
    <row r="58" spans="3:4" x14ac:dyDescent="0.25">
      <c r="C58">
        <v>9350</v>
      </c>
      <c r="D58">
        <f t="shared" si="1"/>
        <v>72214.305176326976</v>
      </c>
    </row>
    <row r="59" spans="3:4" x14ac:dyDescent="0.25">
      <c r="C59">
        <v>9600</v>
      </c>
      <c r="D59">
        <f t="shared" si="1"/>
        <v>73560.550804212791</v>
      </c>
    </row>
    <row r="60" spans="3:4" x14ac:dyDescent="0.25">
      <c r="C60">
        <v>9850</v>
      </c>
      <c r="D60">
        <f t="shared" si="1"/>
        <v>74896.318508640325</v>
      </c>
    </row>
    <row r="61" spans="3:4" x14ac:dyDescent="0.25">
      <c r="C61">
        <v>10100</v>
      </c>
      <c r="D61">
        <f t="shared" si="1"/>
        <v>76221.952769686643</v>
      </c>
    </row>
    <row r="62" spans="3:4" x14ac:dyDescent="0.25">
      <c r="C62">
        <v>10350</v>
      </c>
      <c r="D62">
        <f t="shared" si="1"/>
        <v>77537.778522761844</v>
      </c>
    </row>
    <row r="63" spans="3:4" x14ac:dyDescent="0.25">
      <c r="C63">
        <v>10600</v>
      </c>
      <c r="D63">
        <f t="shared" si="1"/>
        <v>78844.102711464337</v>
      </c>
    </row>
    <row r="64" spans="3:4" x14ac:dyDescent="0.25">
      <c r="C64">
        <v>10850</v>
      </c>
      <c r="D64">
        <f t="shared" si="1"/>
        <v>80141.215683439717</v>
      </c>
    </row>
    <row r="65" spans="3:4" x14ac:dyDescent="0.25">
      <c r="C65">
        <v>11100</v>
      </c>
      <c r="D65">
        <f t="shared" si="1"/>
        <v>81429.392448358733</v>
      </c>
    </row>
    <row r="66" spans="3:4" x14ac:dyDescent="0.25">
      <c r="C66">
        <v>11350</v>
      </c>
      <c r="D66">
        <f t="shared" si="1"/>
        <v>82708.893814426236</v>
      </c>
    </row>
    <row r="67" spans="3:4" x14ac:dyDescent="0.25">
      <c r="C67">
        <v>11600</v>
      </c>
      <c r="D67">
        <f t="shared" si="1"/>
        <v>83979.967417560867</v>
      </c>
    </row>
    <row r="68" spans="3:4" x14ac:dyDescent="0.25">
      <c r="C68">
        <v>11850</v>
      </c>
      <c r="D68">
        <f t="shared" si="1"/>
        <v>85242.848655470836</v>
      </c>
    </row>
    <row r="69" spans="3:4" x14ac:dyDescent="0.25">
      <c r="C69">
        <v>12100</v>
      </c>
      <c r="D69">
        <f t="shared" si="1"/>
        <v>86497.761537230457</v>
      </c>
    </row>
    <row r="70" spans="3:4" x14ac:dyDescent="0.25">
      <c r="C70">
        <v>12350</v>
      </c>
      <c r="D70">
        <f t="shared" si="1"/>
        <v>87744.919457586497</v>
      </c>
    </row>
    <row r="71" spans="3:4" x14ac:dyDescent="0.25">
      <c r="C71">
        <v>12600</v>
      </c>
      <c r="D71">
        <f t="shared" si="1"/>
        <v>88984.525904047579</v>
      </c>
    </row>
    <row r="72" spans="3:4" x14ac:dyDescent="0.25">
      <c r="C72">
        <v>12850</v>
      </c>
      <c r="D72">
        <f t="shared" si="1"/>
        <v>90216.77510380694</v>
      </c>
    </row>
    <row r="73" spans="3:4" x14ac:dyDescent="0.25">
      <c r="C73">
        <v>13100</v>
      </c>
      <c r="D73">
        <f t="shared" si="1"/>
        <v>91441.85261668665</v>
      </c>
    </row>
    <row r="74" spans="3:4" x14ac:dyDescent="0.25">
      <c r="C74">
        <v>13350</v>
      </c>
      <c r="D74">
        <f t="shared" si="1"/>
        <v>92659.935879549725</v>
      </c>
    </row>
    <row r="75" spans="3:4" x14ac:dyDescent="0.25">
      <c r="C75">
        <v>13600</v>
      </c>
      <c r="D75">
        <f t="shared" si="1"/>
        <v>93871.19470698449</v>
      </c>
    </row>
    <row r="76" spans="3:4" x14ac:dyDescent="0.25">
      <c r="C76">
        <v>13850</v>
      </c>
      <c r="D76">
        <f t="shared" si="1"/>
        <v>95075.79175251101</v>
      </c>
    </row>
    <row r="77" spans="3:4" x14ac:dyDescent="0.25">
      <c r="C77">
        <v>14100</v>
      </c>
      <c r="D77">
        <f t="shared" si="1"/>
        <v>96273.882934077861</v>
      </c>
    </row>
    <row r="78" spans="3:4" x14ac:dyDescent="0.25">
      <c r="C78">
        <v>14350</v>
      </c>
      <c r="D78">
        <f t="shared" si="1"/>
        <v>97465.617827196154</v>
      </c>
    </row>
    <row r="79" spans="3:4" x14ac:dyDescent="0.25">
      <c r="C79">
        <v>14600</v>
      </c>
      <c r="D79">
        <f t="shared" si="1"/>
        <v>98651.140028693742</v>
      </c>
    </row>
    <row r="80" spans="3:4" x14ac:dyDescent="0.25">
      <c r="C80">
        <v>14850</v>
      </c>
      <c r="D80">
        <f t="shared" si="1"/>
        <v>99830.587493747094</v>
      </c>
    </row>
    <row r="81" spans="3:4" x14ac:dyDescent="0.25">
      <c r="C81">
        <v>15100</v>
      </c>
      <c r="D81">
        <f t="shared" si="1"/>
        <v>101004.09284857257</v>
      </c>
    </row>
    <row r="82" spans="3:4" x14ac:dyDescent="0.25">
      <c r="C82">
        <v>15350</v>
      </c>
      <c r="D82">
        <f t="shared" si="1"/>
        <v>102171.78368090665</v>
      </c>
    </row>
    <row r="83" spans="3:4" x14ac:dyDescent="0.25">
      <c r="C83">
        <v>15600</v>
      </c>
      <c r="D83">
        <f t="shared" si="1"/>
        <v>103333.78281018825</v>
      </c>
    </row>
    <row r="84" spans="3:4" x14ac:dyDescent="0.25">
      <c r="C84">
        <v>15850</v>
      </c>
      <c r="D84">
        <f t="shared" si="1"/>
        <v>104490.20853916378</v>
      </c>
    </row>
    <row r="85" spans="3:4" x14ac:dyDescent="0.25">
      <c r="C85">
        <v>16100</v>
      </c>
      <c r="D85">
        <f t="shared" si="1"/>
        <v>105641.1748884649</v>
      </c>
    </row>
    <row r="86" spans="3:4" x14ac:dyDescent="0.25">
      <c r="C86">
        <v>16350</v>
      </c>
      <c r="D86">
        <f t="shared" si="1"/>
        <v>106786.79181555605</v>
      </c>
    </row>
    <row r="87" spans="3:4" x14ac:dyDescent="0.25">
      <c r="C87">
        <v>16600</v>
      </c>
      <c r="D87">
        <f t="shared" ref="D87:D107" si="2">$B$19*C87^0.7</f>
        <v>107927.16541931812</v>
      </c>
    </row>
    <row r="88" spans="3:4" x14ac:dyDescent="0.25">
      <c r="C88">
        <v>16850</v>
      </c>
      <c r="D88">
        <f t="shared" si="2"/>
        <v>109062.39813140896</v>
      </c>
    </row>
    <row r="89" spans="3:4" x14ac:dyDescent="0.25">
      <c r="C89">
        <v>17100</v>
      </c>
      <c r="D89">
        <f t="shared" si="2"/>
        <v>110192.58889544303</v>
      </c>
    </row>
    <row r="90" spans="3:4" x14ac:dyDescent="0.25">
      <c r="C90">
        <v>17350</v>
      </c>
      <c r="D90">
        <f t="shared" si="2"/>
        <v>111317.83333492704</v>
      </c>
    </row>
    <row r="91" spans="3:4" x14ac:dyDescent="0.25">
      <c r="C91">
        <v>17600</v>
      </c>
      <c r="D91">
        <f t="shared" si="2"/>
        <v>112438.22391081335</v>
      </c>
    </row>
    <row r="92" spans="3:4" x14ac:dyDescent="0.25">
      <c r="C92">
        <v>17850</v>
      </c>
      <c r="D92">
        <f t="shared" si="2"/>
        <v>113553.85006944751</v>
      </c>
    </row>
    <row r="93" spans="3:4" x14ac:dyDescent="0.25">
      <c r="C93">
        <v>18100</v>
      </c>
      <c r="D93">
        <f t="shared" si="2"/>
        <v>114664.79838162372</v>
      </c>
    </row>
    <row r="94" spans="3:4" x14ac:dyDescent="0.25">
      <c r="C94">
        <v>18350</v>
      </c>
      <c r="D94">
        <f t="shared" si="2"/>
        <v>115771.15267339717</v>
      </c>
    </row>
    <row r="95" spans="3:4" x14ac:dyDescent="0.25">
      <c r="C95">
        <v>18600</v>
      </c>
      <c r="D95">
        <f t="shared" si="2"/>
        <v>116872.99414924823</v>
      </c>
    </row>
    <row r="96" spans="3:4" x14ac:dyDescent="0.25">
      <c r="C96">
        <v>18850</v>
      </c>
      <c r="D96">
        <f t="shared" si="2"/>
        <v>117970.40150814019</v>
      </c>
    </row>
    <row r="97" spans="3:4" x14ac:dyDescent="0.25">
      <c r="C97">
        <v>19100</v>
      </c>
      <c r="D97">
        <f t="shared" si="2"/>
        <v>119063.45105297213</v>
      </c>
    </row>
    <row r="98" spans="3:4" x14ac:dyDescent="0.25">
      <c r="C98">
        <v>19350</v>
      </c>
      <c r="D98">
        <f t="shared" si="2"/>
        <v>120152.2167938816</v>
      </c>
    </row>
    <row r="99" spans="3:4" x14ac:dyDescent="0.25">
      <c r="C99">
        <v>19600</v>
      </c>
      <c r="D99">
        <f t="shared" si="2"/>
        <v>121236.77054581912</v>
      </c>
    </row>
    <row r="100" spans="3:4" x14ac:dyDescent="0.25">
      <c r="C100">
        <v>19850</v>
      </c>
      <c r="D100">
        <f t="shared" si="2"/>
        <v>122317.18202078088</v>
      </c>
    </row>
    <row r="101" spans="3:4" x14ac:dyDescent="0.25">
      <c r="C101">
        <v>20100</v>
      </c>
      <c r="D101">
        <f t="shared" si="2"/>
        <v>123393.51891505389</v>
      </c>
    </row>
    <row r="102" spans="3:4" x14ac:dyDescent="0.25">
      <c r="C102">
        <v>20350</v>
      </c>
      <c r="D102">
        <f t="shared" si="2"/>
        <v>124465.84699180529</v>
      </c>
    </row>
    <row r="103" spans="3:4" x14ac:dyDescent="0.25">
      <c r="C103">
        <v>20600</v>
      </c>
      <c r="D103">
        <f t="shared" si="2"/>
        <v>125534.23015931464</v>
      </c>
    </row>
    <row r="104" spans="3:4" x14ac:dyDescent="0.25">
      <c r="C104">
        <v>20850</v>
      </c>
      <c r="D104">
        <f t="shared" si="2"/>
        <v>126598.73054513137</v>
      </c>
    </row>
    <row r="105" spans="3:4" x14ac:dyDescent="0.25">
      <c r="C105">
        <v>21100</v>
      </c>
      <c r="D105">
        <f t="shared" si="2"/>
        <v>127659.40856641509</v>
      </c>
    </row>
    <row r="106" spans="3:4" x14ac:dyDescent="0.25">
      <c r="C106">
        <v>21350</v>
      </c>
      <c r="D106">
        <f t="shared" si="2"/>
        <v>128716.32299669832</v>
      </c>
    </row>
    <row r="107" spans="3:4" x14ac:dyDescent="0.25">
      <c r="C107">
        <v>21600</v>
      </c>
      <c r="D107">
        <f t="shared" si="2"/>
        <v>129769.53102929283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11"/>
  <sheetViews>
    <sheetView topLeftCell="B1" zoomScale="70" zoomScaleNormal="70" workbookViewId="0">
      <selection activeCell="O22" sqref="O22"/>
    </sheetView>
  </sheetViews>
  <sheetFormatPr baseColWidth="10" defaultColWidth="10.7109375" defaultRowHeight="15" x14ac:dyDescent="0.25"/>
  <cols>
    <col min="1" max="1" width="6.28515625" hidden="1" customWidth="1"/>
    <col min="2" max="2" width="10" bestFit="1" customWidth="1"/>
    <col min="3" max="3" width="15.85546875" bestFit="1" customWidth="1"/>
    <col min="4" max="4" width="13" bestFit="1" customWidth="1"/>
    <col min="5" max="5" width="15.85546875" hidden="1" customWidth="1"/>
    <col min="6" max="6" width="11.7109375" bestFit="1" customWidth="1"/>
    <col min="7" max="7" width="13.85546875" hidden="1" customWidth="1"/>
    <col min="8" max="8" width="23" bestFit="1" customWidth="1"/>
    <col min="9" max="9" width="13.85546875" bestFit="1" customWidth="1"/>
    <col min="10" max="10" width="8.7109375" hidden="1" customWidth="1"/>
    <col min="11" max="11" width="17.7109375" bestFit="1" customWidth="1"/>
    <col min="12" max="12" width="7.42578125" hidden="1" customWidth="1"/>
    <col min="13" max="13" width="11.85546875" bestFit="1" customWidth="1"/>
  </cols>
  <sheetData>
    <row r="1" spans="1:21" ht="15.75" thickBot="1" x14ac:dyDescent="0.3">
      <c r="A1" t="s">
        <v>278</v>
      </c>
      <c r="B1" s="14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26" t="s">
        <v>279</v>
      </c>
      <c r="K1" s="16" t="s">
        <v>8</v>
      </c>
      <c r="L1" s="26" t="s">
        <v>280</v>
      </c>
    </row>
    <row r="2" spans="1:21" x14ac:dyDescent="0.25">
      <c r="A2">
        <v>2004</v>
      </c>
      <c r="B2" s="1" t="s">
        <v>126</v>
      </c>
      <c r="C2" s="2" t="s">
        <v>10</v>
      </c>
      <c r="D2" s="2" t="s">
        <v>127</v>
      </c>
      <c r="E2" s="2">
        <v>1.2</v>
      </c>
      <c r="F2" s="2" t="s">
        <v>128</v>
      </c>
      <c r="G2" s="2">
        <v>730</v>
      </c>
      <c r="H2" s="2" t="s">
        <v>129</v>
      </c>
      <c r="I2" s="2" t="s">
        <v>130</v>
      </c>
      <c r="J2" s="2">
        <v>14000</v>
      </c>
      <c r="K2" s="7">
        <f>J2*(VLOOKUP(Inicio!$J$3,indices!$A$4:$B$30,2,FALSE)/L2)</f>
        <v>17548.85186852769</v>
      </c>
      <c r="L2" s="8">
        <f>VLOOKUP(A2,indices!$A$2:$B$30,2,FALSE)</f>
        <v>444.2</v>
      </c>
    </row>
    <row r="3" spans="1:21" x14ac:dyDescent="0.25">
      <c r="A3">
        <v>1998</v>
      </c>
      <c r="B3" s="1" t="s">
        <v>131</v>
      </c>
      <c r="C3" s="2" t="s">
        <v>10</v>
      </c>
      <c r="D3" s="2" t="s">
        <v>90</v>
      </c>
      <c r="E3" s="2">
        <v>3</v>
      </c>
      <c r="F3" s="2" t="s">
        <v>132</v>
      </c>
      <c r="G3" s="2">
        <v>500</v>
      </c>
      <c r="H3" s="2" t="s">
        <v>129</v>
      </c>
      <c r="I3" s="2" t="s">
        <v>133</v>
      </c>
      <c r="J3" s="2">
        <v>15200</v>
      </c>
      <c r="K3" s="7">
        <f>J3*(VLOOKUP(Inicio!$J$3,indices!$A$4:$B$30,2,FALSE)/L3)</f>
        <v>21728.780487804874</v>
      </c>
      <c r="L3" s="8">
        <f>VLOOKUP(A3,indices!$A$2:$B$30,2,FALSE)</f>
        <v>389.5</v>
      </c>
      <c r="N3" s="43" t="s">
        <v>134</v>
      </c>
      <c r="O3" s="43"/>
      <c r="P3" s="43"/>
      <c r="S3" s="43" t="s">
        <v>204</v>
      </c>
      <c r="T3" s="43"/>
      <c r="U3" s="43"/>
    </row>
    <row r="4" spans="1:21" x14ac:dyDescent="0.25">
      <c r="A4">
        <v>2000</v>
      </c>
      <c r="B4" s="1" t="s">
        <v>135</v>
      </c>
      <c r="C4" s="2" t="s">
        <v>10</v>
      </c>
      <c r="D4" s="2" t="s">
        <v>90</v>
      </c>
      <c r="E4" s="2">
        <v>3</v>
      </c>
      <c r="F4" s="2" t="s">
        <v>136</v>
      </c>
      <c r="G4" s="2">
        <v>6300</v>
      </c>
      <c r="H4" s="2" t="s">
        <v>129</v>
      </c>
      <c r="I4" s="2" t="s">
        <v>137</v>
      </c>
      <c r="J4" s="2">
        <v>157500</v>
      </c>
      <c r="K4" s="7">
        <f>J4*(VLOOKUP(Inicio!$J$3,indices!$A$4:$B$30,2,FALSE)/L4)</f>
        <v>222522.20248667849</v>
      </c>
      <c r="L4" s="8">
        <f>VLOOKUP(A4,indices!$A$2:$B$30,2,FALSE)</f>
        <v>394.1</v>
      </c>
      <c r="N4" t="s">
        <v>277</v>
      </c>
      <c r="O4" t="s">
        <v>38</v>
      </c>
      <c r="P4" t="s">
        <v>276</v>
      </c>
      <c r="S4" t="s">
        <v>277</v>
      </c>
      <c r="T4" t="s">
        <v>38</v>
      </c>
      <c r="U4" t="s">
        <v>276</v>
      </c>
    </row>
    <row r="5" spans="1:21" x14ac:dyDescent="0.25">
      <c r="A5">
        <v>2001</v>
      </c>
      <c r="B5" s="1" t="s">
        <v>138</v>
      </c>
      <c r="C5" s="2" t="s">
        <v>10</v>
      </c>
      <c r="D5" s="2" t="s">
        <v>139</v>
      </c>
      <c r="E5" s="2">
        <v>3.5</v>
      </c>
      <c r="F5" s="2" t="s">
        <v>140</v>
      </c>
      <c r="G5" s="2">
        <v>100</v>
      </c>
      <c r="H5" s="2" t="s">
        <v>141</v>
      </c>
      <c r="I5" s="2" t="s">
        <v>142</v>
      </c>
      <c r="J5" s="2">
        <v>8316</v>
      </c>
      <c r="K5" s="7">
        <f>J5*(VLOOKUP(Inicio!$J$3,indices!$A$4:$B$30,2,FALSE)/L5)</f>
        <v>11743.212782145574</v>
      </c>
      <c r="L5" s="8">
        <f>VLOOKUP(A5,indices!$A$2:$B$30,2,FALSE)</f>
        <v>394.3</v>
      </c>
      <c r="N5">
        <f>G2</f>
        <v>730</v>
      </c>
      <c r="O5">
        <f>+N5^0.7</f>
        <v>101.00107636863846</v>
      </c>
      <c r="P5" s="12">
        <f>K2</f>
        <v>17548.85186852769</v>
      </c>
      <c r="S5">
        <f t="shared" ref="S5:S21" si="0">G15</f>
        <v>600</v>
      </c>
      <c r="T5">
        <f>+S5^0.7</f>
        <v>88.045238711322668</v>
      </c>
      <c r="U5" s="12">
        <f t="shared" ref="U5:U21" si="1">K15</f>
        <v>49581.487512829277</v>
      </c>
    </row>
    <row r="6" spans="1:21" x14ac:dyDescent="0.25">
      <c r="A6">
        <v>2001</v>
      </c>
      <c r="B6" s="1" t="s">
        <v>143</v>
      </c>
      <c r="C6" s="2" t="s">
        <v>10</v>
      </c>
      <c r="D6" s="2" t="s">
        <v>139</v>
      </c>
      <c r="E6" s="2">
        <v>3.5</v>
      </c>
      <c r="F6" s="2" t="s">
        <v>144</v>
      </c>
      <c r="G6" s="2">
        <v>100</v>
      </c>
      <c r="H6" s="2" t="s">
        <v>141</v>
      </c>
      <c r="I6" s="2" t="s">
        <v>145</v>
      </c>
      <c r="J6" s="2">
        <v>6600</v>
      </c>
      <c r="K6" s="7">
        <f>J6*(VLOOKUP(Inicio!$J$3,indices!$A$4:$B$30,2,FALSE)/L6)</f>
        <v>9320.0101445599794</v>
      </c>
      <c r="L6" s="8">
        <f>VLOOKUP(A6,indices!$A$2:$B$30,2,FALSE)</f>
        <v>394.3</v>
      </c>
      <c r="N6">
        <f t="shared" ref="N6:N17" si="2">G3</f>
        <v>500</v>
      </c>
      <c r="O6">
        <f t="shared" ref="O6:O16" si="3">+N6^0.7</f>
        <v>77.495949377416807</v>
      </c>
      <c r="P6" s="12">
        <f t="shared" ref="P6:P17" si="4">K3</f>
        <v>21728.780487804874</v>
      </c>
      <c r="S6">
        <f t="shared" si="0"/>
        <v>475</v>
      </c>
      <c r="T6">
        <f t="shared" ref="T6:T16" si="5">+S6^0.7</f>
        <v>74.762794598740669</v>
      </c>
      <c r="U6" s="12">
        <f t="shared" si="1"/>
        <v>24973.942759504484</v>
      </c>
    </row>
    <row r="7" spans="1:21" x14ac:dyDescent="0.25">
      <c r="A7">
        <v>2006</v>
      </c>
      <c r="B7" s="1" t="s">
        <v>146</v>
      </c>
      <c r="C7" s="2" t="s">
        <v>10</v>
      </c>
      <c r="D7" s="2" t="s">
        <v>147</v>
      </c>
      <c r="E7" s="2">
        <v>4</v>
      </c>
      <c r="F7" s="2" t="s">
        <v>148</v>
      </c>
      <c r="G7" s="2">
        <v>1850</v>
      </c>
      <c r="H7" s="2" t="s">
        <v>149</v>
      </c>
      <c r="I7" s="2" t="s">
        <v>150</v>
      </c>
      <c r="J7" s="2">
        <v>97144</v>
      </c>
      <c r="K7" s="7">
        <f>J7*(VLOOKUP(Inicio!$J$3,indices!$A$4:$B$30,2,FALSE)/L7)</f>
        <v>108266.17133706964</v>
      </c>
      <c r="L7" s="8">
        <f>VLOOKUP(A7,indices!$A$2:$B$30,2,FALSE)</f>
        <v>499.6</v>
      </c>
      <c r="N7">
        <f t="shared" si="2"/>
        <v>6300</v>
      </c>
      <c r="O7">
        <f t="shared" si="3"/>
        <v>456.60260471410999</v>
      </c>
      <c r="P7" s="12">
        <f t="shared" si="4"/>
        <v>222522.20248667849</v>
      </c>
      <c r="S7">
        <f t="shared" si="0"/>
        <v>1600</v>
      </c>
      <c r="T7">
        <f t="shared" si="5"/>
        <v>174.93793183092436</v>
      </c>
      <c r="U7" s="12">
        <f t="shared" si="1"/>
        <v>80054.571754853445</v>
      </c>
    </row>
    <row r="8" spans="1:21" x14ac:dyDescent="0.25">
      <c r="A8">
        <v>2004</v>
      </c>
      <c r="B8" s="1" t="s">
        <v>126</v>
      </c>
      <c r="C8" s="2" t="s">
        <v>10</v>
      </c>
      <c r="D8" s="2" t="s">
        <v>151</v>
      </c>
      <c r="E8" s="2">
        <v>5</v>
      </c>
      <c r="F8" s="2" t="s">
        <v>152</v>
      </c>
      <c r="G8" s="2">
        <v>570</v>
      </c>
      <c r="H8" s="2" t="s">
        <v>129</v>
      </c>
      <c r="I8" s="2" t="s">
        <v>153</v>
      </c>
      <c r="J8" s="2">
        <v>17000</v>
      </c>
      <c r="K8" s="7">
        <f>J8*(VLOOKUP(Inicio!$J$3,indices!$A$4:$B$30,2,FALSE)/L8)</f>
        <v>21309.320126069339</v>
      </c>
      <c r="L8" s="8">
        <f>VLOOKUP(A8,indices!$A$2:$B$30,2,FALSE)</f>
        <v>444.2</v>
      </c>
      <c r="N8">
        <f t="shared" si="2"/>
        <v>100</v>
      </c>
      <c r="O8">
        <f t="shared" si="3"/>
        <v>25.118864315095799</v>
      </c>
      <c r="P8" s="12">
        <f t="shared" si="4"/>
        <v>11743.212782145574</v>
      </c>
      <c r="S8">
        <f t="shared" si="0"/>
        <v>5000</v>
      </c>
      <c r="T8">
        <f t="shared" si="5"/>
        <v>388.3998048578668</v>
      </c>
      <c r="U8" s="12">
        <f t="shared" si="1"/>
        <v>213298.47494553379</v>
      </c>
    </row>
    <row r="9" spans="1:21" x14ac:dyDescent="0.25">
      <c r="A9">
        <v>2014</v>
      </c>
      <c r="B9" s="1" t="s">
        <v>154</v>
      </c>
      <c r="C9" s="2" t="s">
        <v>10</v>
      </c>
      <c r="D9" s="2" t="s">
        <v>155</v>
      </c>
      <c r="E9" s="2">
        <v>5</v>
      </c>
      <c r="F9" s="2" t="s">
        <v>156</v>
      </c>
      <c r="G9" s="2">
        <v>1250</v>
      </c>
      <c r="H9" s="2" t="s">
        <v>129</v>
      </c>
      <c r="I9" s="2" t="s">
        <v>157</v>
      </c>
      <c r="J9" s="2">
        <v>46000</v>
      </c>
      <c r="K9" s="7">
        <f>J9*(VLOOKUP(Inicio!$J$3,indices!$A$4:$B$30,2,FALSE)/L9)</f>
        <v>44458.948099288311</v>
      </c>
      <c r="L9" s="8">
        <f>VLOOKUP(A9,indices!$A$2:$B$30,2,FALSE)</f>
        <v>576.1</v>
      </c>
      <c r="N9">
        <f t="shared" si="2"/>
        <v>100</v>
      </c>
      <c r="O9">
        <f t="shared" si="3"/>
        <v>25.118864315095799</v>
      </c>
      <c r="P9" s="12">
        <f t="shared" si="4"/>
        <v>9320.0101445599794</v>
      </c>
      <c r="S9">
        <f t="shared" si="0"/>
        <v>1000</v>
      </c>
      <c r="T9">
        <f t="shared" si="5"/>
        <v>125.89254117941665</v>
      </c>
      <c r="U9" s="12">
        <f t="shared" si="1"/>
        <v>71354.122170012808</v>
      </c>
    </row>
    <row r="10" spans="1:21" x14ac:dyDescent="0.25">
      <c r="A10">
        <v>2005</v>
      </c>
      <c r="B10" s="1" t="s">
        <v>158</v>
      </c>
      <c r="C10" s="2" t="s">
        <v>10</v>
      </c>
      <c r="D10" s="2" t="s">
        <v>151</v>
      </c>
      <c r="E10" s="2">
        <v>5</v>
      </c>
      <c r="F10" s="2" t="s">
        <v>159</v>
      </c>
      <c r="G10" s="2">
        <v>2050</v>
      </c>
      <c r="H10" s="2" t="s">
        <v>129</v>
      </c>
      <c r="I10" s="2" t="s">
        <v>160</v>
      </c>
      <c r="J10" s="2">
        <v>60500</v>
      </c>
      <c r="K10" s="7">
        <f>J10*(VLOOKUP(Inicio!$J$3,indices!$A$4:$B$30,2,FALSE)/L10)</f>
        <v>71948.739854762927</v>
      </c>
      <c r="L10" s="8">
        <f>VLOOKUP(A10,indices!$A$2:$B$30,2,FALSE)</f>
        <v>468.2</v>
      </c>
      <c r="N10">
        <f t="shared" si="2"/>
        <v>1850</v>
      </c>
      <c r="O10">
        <f t="shared" si="3"/>
        <v>193.65120773876487</v>
      </c>
      <c r="P10" s="12">
        <f t="shared" si="4"/>
        <v>108266.17133706964</v>
      </c>
      <c r="S10">
        <f t="shared" si="0"/>
        <v>2000</v>
      </c>
      <c r="T10">
        <f t="shared" si="5"/>
        <v>204.51303651271448</v>
      </c>
      <c r="U10" s="12">
        <f t="shared" si="1"/>
        <v>138010.43257535694</v>
      </c>
    </row>
    <row r="11" spans="1:21" x14ac:dyDescent="0.25">
      <c r="A11">
        <v>2009</v>
      </c>
      <c r="B11" s="1" t="s">
        <v>161</v>
      </c>
      <c r="C11" s="2" t="s">
        <v>10</v>
      </c>
      <c r="D11" s="2" t="s">
        <v>21</v>
      </c>
      <c r="E11" s="2">
        <v>5</v>
      </c>
      <c r="F11" s="2" t="s">
        <v>162</v>
      </c>
      <c r="G11" s="2">
        <v>4000</v>
      </c>
      <c r="H11" s="2" t="s">
        <v>129</v>
      </c>
      <c r="I11" s="6" t="s">
        <v>163</v>
      </c>
      <c r="J11" s="2">
        <v>158637</v>
      </c>
      <c r="K11" s="7">
        <f>J11*(VLOOKUP(Inicio!$J$3,indices!$A$4:$B$30,2,FALSE)/L11)</f>
        <v>169245.22245640925</v>
      </c>
      <c r="L11" s="8">
        <f>VLOOKUP(A11,indices!$A$2:$B$30,2,FALSE)</f>
        <v>521.9</v>
      </c>
      <c r="N11">
        <f t="shared" si="2"/>
        <v>570</v>
      </c>
      <c r="O11">
        <f t="shared" si="3"/>
        <v>84.940027834408639</v>
      </c>
      <c r="P11" s="12">
        <f t="shared" si="4"/>
        <v>21309.320126069339</v>
      </c>
      <c r="S11">
        <f t="shared" si="0"/>
        <v>300</v>
      </c>
      <c r="T11">
        <f t="shared" si="5"/>
        <v>54.198201880532245</v>
      </c>
      <c r="U11" s="12">
        <f t="shared" si="1"/>
        <v>17154.300385109113</v>
      </c>
    </row>
    <row r="12" spans="1:21" x14ac:dyDescent="0.25">
      <c r="A12">
        <v>2006</v>
      </c>
      <c r="B12" s="1" t="s">
        <v>164</v>
      </c>
      <c r="C12" s="2" t="s">
        <v>10</v>
      </c>
      <c r="D12" s="2" t="s">
        <v>25</v>
      </c>
      <c r="E12" s="2">
        <v>6</v>
      </c>
      <c r="F12" s="2" t="s">
        <v>165</v>
      </c>
      <c r="G12" s="2">
        <v>400</v>
      </c>
      <c r="H12" s="2" t="s">
        <v>166</v>
      </c>
      <c r="I12" s="6" t="s">
        <v>167</v>
      </c>
      <c r="J12" s="2">
        <v>34160</v>
      </c>
      <c r="K12" s="7">
        <f>J12*(VLOOKUP(Inicio!$J$3,indices!$A$4:$B$30,2,FALSE)/L12)</f>
        <v>38071.032826261006</v>
      </c>
      <c r="L12" s="8">
        <f>VLOOKUP(A12,indices!$A$2:$B$30,2,FALSE)</f>
        <v>499.6</v>
      </c>
      <c r="N12">
        <f t="shared" si="2"/>
        <v>1250</v>
      </c>
      <c r="O12">
        <f t="shared" si="3"/>
        <v>147.17600466311862</v>
      </c>
      <c r="P12" s="12">
        <f t="shared" si="4"/>
        <v>44458.948099288311</v>
      </c>
      <c r="S12">
        <f t="shared" si="0"/>
        <v>500</v>
      </c>
      <c r="T12">
        <f t="shared" si="5"/>
        <v>77.495949377416807</v>
      </c>
      <c r="U12" s="12">
        <f t="shared" si="1"/>
        <v>30401.617795753282</v>
      </c>
    </row>
    <row r="13" spans="1:21" x14ac:dyDescent="0.25">
      <c r="A13">
        <v>2006</v>
      </c>
      <c r="B13" s="1" t="s">
        <v>168</v>
      </c>
      <c r="C13" s="2" t="s">
        <v>10</v>
      </c>
      <c r="D13" s="2" t="s">
        <v>169</v>
      </c>
      <c r="E13" s="2">
        <v>6</v>
      </c>
      <c r="F13" s="2" t="s">
        <v>170</v>
      </c>
      <c r="G13" s="2">
        <v>1600</v>
      </c>
      <c r="H13" s="2" t="s">
        <v>171</v>
      </c>
      <c r="I13" s="6" t="s">
        <v>172</v>
      </c>
      <c r="J13" s="2">
        <v>68000</v>
      </c>
      <c r="K13" s="7">
        <f>J13*(VLOOKUP(Inicio!$J$3,indices!$A$4:$B$30,2,FALSE)/L13)</f>
        <v>75785.428342674131</v>
      </c>
      <c r="L13" s="8">
        <f>VLOOKUP(A13,indices!$A$2:$B$30,2,FALSE)</f>
        <v>499.6</v>
      </c>
      <c r="N13">
        <f t="shared" si="2"/>
        <v>2050</v>
      </c>
      <c r="O13">
        <f t="shared" si="3"/>
        <v>208.07873682346511</v>
      </c>
      <c r="P13" s="12">
        <f t="shared" si="4"/>
        <v>71948.739854762927</v>
      </c>
      <c r="S13">
        <f t="shared" si="0"/>
        <v>525</v>
      </c>
      <c r="T13">
        <f t="shared" si="5"/>
        <v>80.188393409059074</v>
      </c>
      <c r="U13" s="12">
        <f t="shared" si="1"/>
        <v>26747.798238590869</v>
      </c>
    </row>
    <row r="14" spans="1:21" x14ac:dyDescent="0.25">
      <c r="A14">
        <v>2007</v>
      </c>
      <c r="B14" s="1" t="s">
        <v>173</v>
      </c>
      <c r="C14" s="2" t="s">
        <v>10</v>
      </c>
      <c r="D14" s="2" t="s">
        <v>25</v>
      </c>
      <c r="E14" s="2">
        <v>6</v>
      </c>
      <c r="F14" s="2" t="s">
        <v>174</v>
      </c>
      <c r="G14" s="2">
        <v>4000</v>
      </c>
      <c r="H14" s="2" t="s">
        <v>129</v>
      </c>
      <c r="I14" s="2" t="s">
        <v>175</v>
      </c>
      <c r="J14" s="2">
        <v>89100</v>
      </c>
      <c r="K14" s="7">
        <f>J14*(VLOOKUP(Inicio!$J$3,indices!$A$4:$B$30,2,FALSE)/L14)</f>
        <v>94424.971450323559</v>
      </c>
      <c r="L14" s="8">
        <f>VLOOKUP(A14,indices!$A$2:$B$30,2,FALSE)</f>
        <v>525.4</v>
      </c>
      <c r="M14" t="s">
        <v>284</v>
      </c>
      <c r="N14">
        <f t="shared" si="2"/>
        <v>4000</v>
      </c>
      <c r="O14">
        <f t="shared" si="3"/>
        <v>332.23240798708531</v>
      </c>
      <c r="P14" s="12">
        <f t="shared" si="4"/>
        <v>169245.22245640925</v>
      </c>
      <c r="S14">
        <f t="shared" si="0"/>
        <v>900</v>
      </c>
      <c r="T14">
        <f t="shared" si="5"/>
        <v>116.94179522748564</v>
      </c>
      <c r="U14" s="12">
        <f t="shared" si="1"/>
        <v>45587.465437788007</v>
      </c>
    </row>
    <row r="15" spans="1:21" x14ac:dyDescent="0.25">
      <c r="A15">
        <v>2012</v>
      </c>
      <c r="B15" s="1" t="s">
        <v>176</v>
      </c>
      <c r="C15" s="2" t="s">
        <v>10</v>
      </c>
      <c r="D15" s="2" t="s">
        <v>29</v>
      </c>
      <c r="E15" s="2">
        <v>7</v>
      </c>
      <c r="F15" s="2" t="s">
        <v>177</v>
      </c>
      <c r="G15" s="2">
        <v>600</v>
      </c>
      <c r="H15" s="2" t="s">
        <v>129</v>
      </c>
      <c r="I15" s="2" t="s">
        <v>178</v>
      </c>
      <c r="J15" s="2">
        <v>52057</v>
      </c>
      <c r="K15" s="7">
        <f>J15*(VLOOKUP(Inicio!$J$3,indices!$A$4:$B$30,2,FALSE)/L15)</f>
        <v>49581.487512829277</v>
      </c>
      <c r="L15" s="8">
        <f>VLOOKUP(A15,indices!$A$2:$B$30,2,FALSE)</f>
        <v>584.6</v>
      </c>
      <c r="N15">
        <f t="shared" si="2"/>
        <v>400</v>
      </c>
      <c r="O15">
        <f t="shared" si="3"/>
        <v>66.289080346799679</v>
      </c>
      <c r="P15" s="12">
        <f t="shared" si="4"/>
        <v>38071.032826261006</v>
      </c>
      <c r="S15">
        <f t="shared" si="0"/>
        <v>1000</v>
      </c>
      <c r="T15">
        <f t="shared" si="5"/>
        <v>125.89254117941665</v>
      </c>
      <c r="U15" s="12">
        <f t="shared" si="1"/>
        <v>49434.810810810806</v>
      </c>
    </row>
    <row r="16" spans="1:21" x14ac:dyDescent="0.25">
      <c r="A16">
        <v>2005</v>
      </c>
      <c r="B16" s="1" t="s">
        <v>179</v>
      </c>
      <c r="C16" s="2" t="s">
        <v>10</v>
      </c>
      <c r="D16" s="2" t="s">
        <v>35</v>
      </c>
      <c r="E16" s="2">
        <v>8</v>
      </c>
      <c r="F16" s="2" t="s">
        <v>180</v>
      </c>
      <c r="G16" s="2">
        <v>475</v>
      </c>
      <c r="H16" s="2" t="s">
        <v>181</v>
      </c>
      <c r="I16" s="2" t="s">
        <v>182</v>
      </c>
      <c r="J16" s="2">
        <v>21000</v>
      </c>
      <c r="K16" s="7">
        <f>J16*(VLOOKUP(Inicio!$J$3,indices!$A$4:$B$30,2,FALSE)/L16)</f>
        <v>24973.942759504484</v>
      </c>
      <c r="L16" s="8">
        <f>VLOOKUP(A16,indices!$A$2:$B$30,2,FALSE)</f>
        <v>468.2</v>
      </c>
      <c r="N16">
        <f t="shared" si="2"/>
        <v>1600</v>
      </c>
      <c r="O16">
        <f t="shared" si="3"/>
        <v>174.93793183092436</v>
      </c>
      <c r="P16" s="12">
        <f t="shared" si="4"/>
        <v>75785.428342674131</v>
      </c>
      <c r="S16">
        <f t="shared" si="0"/>
        <v>3000</v>
      </c>
      <c r="T16">
        <f t="shared" si="5"/>
        <v>271.63446868076358</v>
      </c>
      <c r="U16" s="12">
        <f t="shared" si="1"/>
        <v>66869.49559647718</v>
      </c>
    </row>
    <row r="17" spans="1:22" x14ac:dyDescent="0.25">
      <c r="A17">
        <v>2007</v>
      </c>
      <c r="B17" s="1" t="s">
        <v>183</v>
      </c>
      <c r="C17" s="2" t="s">
        <v>10</v>
      </c>
      <c r="D17" s="2" t="s">
        <v>44</v>
      </c>
      <c r="E17" s="2">
        <v>8</v>
      </c>
      <c r="F17" s="2" t="s">
        <v>184</v>
      </c>
      <c r="G17" s="2">
        <v>1600</v>
      </c>
      <c r="H17" s="2" t="s">
        <v>129</v>
      </c>
      <c r="I17" s="6" t="s">
        <v>185</v>
      </c>
      <c r="J17" s="2">
        <v>75540</v>
      </c>
      <c r="K17" s="7">
        <f>J17*(VLOOKUP(Inicio!$J$3,indices!$A$4:$B$30,2,FALSE)/L17)</f>
        <v>80054.571754853445</v>
      </c>
      <c r="L17" s="8">
        <f>VLOOKUP(A17,indices!$A$2:$B$30,2,FALSE)</f>
        <v>525.4</v>
      </c>
      <c r="N17">
        <f t="shared" si="2"/>
        <v>4000</v>
      </c>
      <c r="O17">
        <f>+N17^0.7</f>
        <v>332.23240798708531</v>
      </c>
      <c r="P17" s="12">
        <f t="shared" si="4"/>
        <v>94424.971450323559</v>
      </c>
      <c r="S17">
        <f t="shared" si="0"/>
        <v>3000</v>
      </c>
      <c r="T17">
        <f>+S17^0.7</f>
        <v>271.63446868076358</v>
      </c>
      <c r="U17" s="12">
        <f t="shared" si="1"/>
        <v>135804.87804878046</v>
      </c>
    </row>
    <row r="18" spans="1:22" x14ac:dyDescent="0.25">
      <c r="A18">
        <v>2010</v>
      </c>
      <c r="B18" s="1" t="s">
        <v>186</v>
      </c>
      <c r="C18" s="2" t="s">
        <v>10</v>
      </c>
      <c r="D18" s="2" t="s">
        <v>44</v>
      </c>
      <c r="E18" s="2">
        <v>8</v>
      </c>
      <c r="F18" s="2" t="s">
        <v>104</v>
      </c>
      <c r="G18" s="2">
        <v>5000</v>
      </c>
      <c r="H18" s="2" t="s">
        <v>171</v>
      </c>
      <c r="I18" s="6" t="s">
        <v>187</v>
      </c>
      <c r="J18" s="2">
        <v>211000</v>
      </c>
      <c r="K18" s="7">
        <f>J18*(VLOOKUP(Inicio!$J$3,indices!$A$4:$B$30,2,FALSE)/L18)</f>
        <v>213298.47494553379</v>
      </c>
      <c r="L18" s="8">
        <f>VLOOKUP(A18,indices!$A$2:$B$30,2,FALSE)</f>
        <v>550.79999999999995</v>
      </c>
      <c r="P18" s="21"/>
      <c r="S18">
        <f t="shared" si="0"/>
        <v>272</v>
      </c>
      <c r="T18">
        <f>+S18^0.7</f>
        <v>50.605559733175859</v>
      </c>
      <c r="U18" s="12">
        <f t="shared" si="1"/>
        <v>39607.512824986909</v>
      </c>
    </row>
    <row r="19" spans="1:22" x14ac:dyDescent="0.25">
      <c r="A19">
        <v>2005</v>
      </c>
      <c r="B19" s="1" t="s">
        <v>188</v>
      </c>
      <c r="C19" s="2" t="s">
        <v>189</v>
      </c>
      <c r="D19" s="2" t="s">
        <v>190</v>
      </c>
      <c r="E19" s="2">
        <v>9</v>
      </c>
      <c r="F19" s="2" t="s">
        <v>191</v>
      </c>
      <c r="G19" s="2">
        <v>1000</v>
      </c>
      <c r="H19" s="2" t="s">
        <v>192</v>
      </c>
      <c r="I19" s="2" t="s">
        <v>193</v>
      </c>
      <c r="J19" s="2">
        <v>60000</v>
      </c>
      <c r="K19" s="7">
        <f>J19*(VLOOKUP(Inicio!$J$3,indices!$A$4:$B$30,2,FALSE)/L19)</f>
        <v>71354.122170012808</v>
      </c>
      <c r="L19" s="8">
        <f>VLOOKUP(A19,indices!$A$2:$B$30,2,FALSE)</f>
        <v>468.2</v>
      </c>
      <c r="O19" t="s">
        <v>77</v>
      </c>
      <c r="P19" t="s">
        <v>78</v>
      </c>
      <c r="S19">
        <f t="shared" si="0"/>
        <v>600</v>
      </c>
      <c r="T19">
        <f>+S19^0.7</f>
        <v>88.045238711322668</v>
      </c>
      <c r="U19" s="12">
        <f t="shared" si="1"/>
        <v>47532.86665528427</v>
      </c>
    </row>
    <row r="20" spans="1:22" ht="15.75" thickBot="1" x14ac:dyDescent="0.3">
      <c r="A20">
        <v>2013</v>
      </c>
      <c r="B20" s="1" t="s">
        <v>194</v>
      </c>
      <c r="C20" s="2" t="s">
        <v>10</v>
      </c>
      <c r="D20" s="2" t="s">
        <v>61</v>
      </c>
      <c r="E20" s="2">
        <v>9</v>
      </c>
      <c r="F20" s="2" t="s">
        <v>48</v>
      </c>
      <c r="G20" s="2">
        <v>2000</v>
      </c>
      <c r="H20" s="2" t="s">
        <v>195</v>
      </c>
      <c r="I20" s="2" t="s">
        <v>196</v>
      </c>
      <c r="J20" s="2">
        <v>140613</v>
      </c>
      <c r="K20" s="7">
        <f>J20*(VLOOKUP(Inicio!$J$3,indices!$A$4:$B$30,2,FALSE)/L20)</f>
        <v>138010.43257535694</v>
      </c>
      <c r="L20" s="8">
        <f>VLOOKUP(A20,indices!$A$2:$B$30,2,FALSE)</f>
        <v>567.29999999999995</v>
      </c>
      <c r="O20" s="21">
        <f>SLOPE(P5:P17,O5:O17)</f>
        <v>465.98787014868162</v>
      </c>
      <c r="P20">
        <v>30000</v>
      </c>
      <c r="Q20">
        <f>+P20^0.7</f>
        <v>1361.3972791592589</v>
      </c>
      <c r="S20">
        <f t="shared" si="0"/>
        <v>700</v>
      </c>
      <c r="T20">
        <f>+S20^0.7</f>
        <v>98.077328566932522</v>
      </c>
      <c r="U20" s="12">
        <f t="shared" si="1"/>
        <v>9554.9394457748876</v>
      </c>
    </row>
    <row r="21" spans="1:22" ht="15.75" thickBot="1" x14ac:dyDescent="0.3">
      <c r="A21">
        <v>1998</v>
      </c>
      <c r="B21" s="1" t="s">
        <v>197</v>
      </c>
      <c r="C21" s="2" t="s">
        <v>10</v>
      </c>
      <c r="D21" s="2" t="s">
        <v>198</v>
      </c>
      <c r="E21" s="2">
        <v>10</v>
      </c>
      <c r="F21" s="2" t="s">
        <v>199</v>
      </c>
      <c r="G21" s="2">
        <v>300</v>
      </c>
      <c r="H21" s="2" t="s">
        <v>129</v>
      </c>
      <c r="I21" s="2" t="s">
        <v>200</v>
      </c>
      <c r="J21" s="2">
        <v>12000</v>
      </c>
      <c r="K21" s="7">
        <f>J21*(VLOOKUP(Inicio!$J$3,indices!$A$4:$B$30,2,FALSE)/L21)</f>
        <v>17154.300385109113</v>
      </c>
      <c r="L21" s="8">
        <f>VLOOKUP(A21,indices!$A$2:$B$30,2,FALSE)</f>
        <v>389.5</v>
      </c>
      <c r="O21" t="s">
        <v>83</v>
      </c>
      <c r="P21" s="13">
        <f>O20*Q20</f>
        <v>634394.61854163324</v>
      </c>
      <c r="S21">
        <f t="shared" si="0"/>
        <v>200</v>
      </c>
      <c r="T21">
        <f>+S21^0.7</f>
        <v>40.805715467367371</v>
      </c>
      <c r="U21" s="12">
        <f t="shared" si="1"/>
        <v>25272.331154684096</v>
      </c>
    </row>
    <row r="22" spans="1:22" x14ac:dyDescent="0.25">
      <c r="A22">
        <v>2002</v>
      </c>
      <c r="B22" s="1" t="s">
        <v>201</v>
      </c>
      <c r="C22" s="2" t="s">
        <v>10</v>
      </c>
      <c r="D22" s="2" t="s">
        <v>57</v>
      </c>
      <c r="E22" s="2">
        <v>10</v>
      </c>
      <c r="F22" s="2" t="s">
        <v>202</v>
      </c>
      <c r="G22" s="2">
        <v>500</v>
      </c>
      <c r="H22" s="2" t="s">
        <v>129</v>
      </c>
      <c r="I22" s="2" t="s">
        <v>203</v>
      </c>
      <c r="J22" s="2">
        <v>21600</v>
      </c>
      <c r="K22" s="7">
        <f>J22*(VLOOKUP(Inicio!$J$3,indices!$A$4:$B$30,2,FALSE)/L22)</f>
        <v>30401.617795753282</v>
      </c>
      <c r="L22" s="8">
        <f>VLOOKUP(A22,indices!$A$2:$B$30,2,FALSE)</f>
        <v>395.6</v>
      </c>
      <c r="O22" t="s">
        <v>286</v>
      </c>
    </row>
    <row r="23" spans="1:22" x14ac:dyDescent="0.25">
      <c r="A23">
        <v>2006</v>
      </c>
      <c r="B23" s="1" t="s">
        <v>205</v>
      </c>
      <c r="C23" s="2" t="s">
        <v>10</v>
      </c>
      <c r="D23" s="2" t="s">
        <v>57</v>
      </c>
      <c r="E23" s="2">
        <v>10</v>
      </c>
      <c r="F23" s="2" t="s">
        <v>206</v>
      </c>
      <c r="G23" s="2">
        <v>525</v>
      </c>
      <c r="H23" s="2" t="s">
        <v>166</v>
      </c>
      <c r="I23" s="2" t="s">
        <v>207</v>
      </c>
      <c r="J23" s="2">
        <v>24000</v>
      </c>
      <c r="K23" s="7">
        <f>J23*(VLOOKUP(Inicio!$J$3,indices!$A$4:$B$30,2,FALSE)/L23)</f>
        <v>26747.798238590869</v>
      </c>
      <c r="L23" s="8">
        <f>VLOOKUP(A23,indices!$A$2:$B$30,2,FALSE)</f>
        <v>499.6</v>
      </c>
      <c r="O23">
        <v>600</v>
      </c>
      <c r="P23">
        <f>$O$20*O23^0.7</f>
        <v>41028.013263821507</v>
      </c>
      <c r="T23" t="s">
        <v>77</v>
      </c>
      <c r="U23" t="s">
        <v>78</v>
      </c>
    </row>
    <row r="24" spans="1:22" ht="15.75" thickBot="1" x14ac:dyDescent="0.3">
      <c r="A24">
        <v>1999</v>
      </c>
      <c r="B24" s="1" t="s">
        <v>208</v>
      </c>
      <c r="C24" s="2" t="s">
        <v>10</v>
      </c>
      <c r="D24" s="2" t="s">
        <v>198</v>
      </c>
      <c r="E24" s="2">
        <v>10</v>
      </c>
      <c r="F24" s="2" t="s">
        <v>209</v>
      </c>
      <c r="G24" s="2">
        <v>900</v>
      </c>
      <c r="H24" s="2" t="s">
        <v>129</v>
      </c>
      <c r="I24" s="6" t="s">
        <v>210</v>
      </c>
      <c r="J24" s="6">
        <v>31980</v>
      </c>
      <c r="K24" s="7">
        <f>J24*(VLOOKUP(Inicio!$J$3,indices!$A$4:$B$30,2,FALSE)/L24)</f>
        <v>45587.465437788007</v>
      </c>
      <c r="L24" s="8">
        <f>VLOOKUP(A24,indices!$A$2:$B$30,2,FALSE)</f>
        <v>390.6</v>
      </c>
      <c r="O24">
        <v>850</v>
      </c>
      <c r="P24">
        <f t="shared" ref="P24:P87" si="6">$O$20*O24^0.7</f>
        <v>52356.168889757253</v>
      </c>
      <c r="T24" s="21">
        <f>SLOPE(U5:U21,T5:T21)</f>
        <v>501.50635058020686</v>
      </c>
      <c r="U24">
        <v>30000</v>
      </c>
      <c r="V24">
        <f>+U24^0.7</f>
        <v>1361.3972791592589</v>
      </c>
    </row>
    <row r="25" spans="1:22" ht="15.75" thickBot="1" x14ac:dyDescent="0.3">
      <c r="A25">
        <v>2007</v>
      </c>
      <c r="B25" s="1" t="s">
        <v>211</v>
      </c>
      <c r="C25" s="2" t="s">
        <v>10</v>
      </c>
      <c r="D25" s="2" t="s">
        <v>57</v>
      </c>
      <c r="E25" s="2">
        <v>10</v>
      </c>
      <c r="F25" s="6" t="s">
        <v>212</v>
      </c>
      <c r="G25" s="6">
        <v>1000</v>
      </c>
      <c r="H25" s="2" t="s">
        <v>129</v>
      </c>
      <c r="I25" s="6" t="s">
        <v>213</v>
      </c>
      <c r="J25" s="2">
        <v>46647</v>
      </c>
      <c r="K25" s="7">
        <f>J25*(VLOOKUP(Inicio!$J$3,indices!$A$4:$B$30,2,FALSE)/L25)</f>
        <v>49434.810810810806</v>
      </c>
      <c r="L25" s="8">
        <f>VLOOKUP(A25,indices!$A$2:$B$30,2,FALSE)</f>
        <v>525.4</v>
      </c>
      <c r="O25">
        <v>1100</v>
      </c>
      <c r="P25">
        <f t="shared" si="6"/>
        <v>62711.832518105533</v>
      </c>
      <c r="T25" t="s">
        <v>83</v>
      </c>
      <c r="U25" s="13">
        <f>T24*V24</f>
        <v>682749.381160983</v>
      </c>
    </row>
    <row r="26" spans="1:22" x14ac:dyDescent="0.25">
      <c r="A26">
        <v>2006</v>
      </c>
      <c r="B26" s="1" t="s">
        <v>214</v>
      </c>
      <c r="C26" s="2" t="s">
        <v>10</v>
      </c>
      <c r="D26" s="2" t="s">
        <v>57</v>
      </c>
      <c r="E26" s="2">
        <v>10</v>
      </c>
      <c r="F26" s="2" t="s">
        <v>215</v>
      </c>
      <c r="G26" s="2">
        <v>3000</v>
      </c>
      <c r="H26" s="2" t="s">
        <v>216</v>
      </c>
      <c r="I26" s="6" t="s">
        <v>193</v>
      </c>
      <c r="J26" s="2">
        <v>60000</v>
      </c>
      <c r="K26" s="7">
        <f>J26*(VLOOKUP(Inicio!$J$3,indices!$A$4:$B$30,2,FALSE)/L26)</f>
        <v>66869.49559647718</v>
      </c>
      <c r="L26" s="8">
        <f>VLOOKUP(A26,indices!$A$2:$B$30,2,FALSE)</f>
        <v>499.6</v>
      </c>
      <c r="O26">
        <v>1350</v>
      </c>
      <c r="P26">
        <f t="shared" si="6"/>
        <v>72378.278603166837</v>
      </c>
      <c r="S26" t="s">
        <v>285</v>
      </c>
    </row>
    <row r="27" spans="1:22" x14ac:dyDescent="0.25">
      <c r="A27">
        <v>1998</v>
      </c>
      <c r="B27" s="1" t="s">
        <v>217</v>
      </c>
      <c r="C27" s="2" t="s">
        <v>10</v>
      </c>
      <c r="D27" s="2" t="s">
        <v>198</v>
      </c>
      <c r="E27" s="2">
        <v>10</v>
      </c>
      <c r="F27" s="2" t="s">
        <v>218</v>
      </c>
      <c r="G27" s="2">
        <v>3000</v>
      </c>
      <c r="H27" s="2" t="s">
        <v>129</v>
      </c>
      <c r="I27" s="2" t="s">
        <v>219</v>
      </c>
      <c r="J27" s="2">
        <v>95000</v>
      </c>
      <c r="K27" s="7">
        <f>J27*(VLOOKUP(Inicio!$J$3,indices!$A$4:$B$30,2,FALSE)/L27)</f>
        <v>135804.87804878046</v>
      </c>
      <c r="L27" s="8">
        <f>VLOOKUP(A27,indices!$A$2:$B$30,2,FALSE)</f>
        <v>389.5</v>
      </c>
      <c r="O27">
        <v>1600</v>
      </c>
      <c r="P27">
        <f t="shared" si="6"/>
        <v>81518.954262107698</v>
      </c>
      <c r="S27">
        <v>600</v>
      </c>
      <c r="T27">
        <f t="shared" ref="T27:T58" si="7">$T$24*S27^0.7</f>
        <v>44155.24635207859</v>
      </c>
    </row>
    <row r="28" spans="1:22" x14ac:dyDescent="0.25">
      <c r="A28">
        <v>2015</v>
      </c>
      <c r="B28" s="1" t="s">
        <v>220</v>
      </c>
      <c r="C28" s="2" t="s">
        <v>10</v>
      </c>
      <c r="D28" s="2" t="s">
        <v>65</v>
      </c>
      <c r="E28" s="2">
        <v>12</v>
      </c>
      <c r="F28" s="2" t="s">
        <v>221</v>
      </c>
      <c r="G28" s="2">
        <v>272</v>
      </c>
      <c r="H28" s="2" t="s">
        <v>222</v>
      </c>
      <c r="I28" s="2" t="s">
        <v>223</v>
      </c>
      <c r="J28" s="2">
        <v>40767</v>
      </c>
      <c r="K28" s="7">
        <f>J28*(VLOOKUP(Inicio!$J$3,indices!$A$4:$B$30,2,FALSE)/L28)</f>
        <v>39607.512824986909</v>
      </c>
      <c r="L28" s="8">
        <f>VLOOKUP(A28,indices!$A$2:$B$30,2,FALSE)</f>
        <v>573.1</v>
      </c>
      <c r="O28">
        <v>1850</v>
      </c>
      <c r="P28">
        <f t="shared" si="6"/>
        <v>90239.113845906933</v>
      </c>
      <c r="S28">
        <v>850</v>
      </c>
      <c r="T28">
        <f t="shared" si="7"/>
        <v>56346.855513396469</v>
      </c>
    </row>
    <row r="29" spans="1:22" x14ac:dyDescent="0.25">
      <c r="A29">
        <v>2011</v>
      </c>
      <c r="B29" s="1" t="s">
        <v>224</v>
      </c>
      <c r="C29" s="2" t="s">
        <v>10</v>
      </c>
      <c r="D29" s="2" t="s">
        <v>65</v>
      </c>
      <c r="E29" s="2">
        <v>12</v>
      </c>
      <c r="F29" s="2" t="s">
        <v>225</v>
      </c>
      <c r="G29" s="2">
        <v>600</v>
      </c>
      <c r="H29" s="2" t="s">
        <v>195</v>
      </c>
      <c r="I29" s="6" t="s">
        <v>226</v>
      </c>
      <c r="J29" s="2">
        <v>50000</v>
      </c>
      <c r="K29" s="7">
        <f>J29*(VLOOKUP(Inicio!$J$3,indices!$A$4:$B$30,2,FALSE)/L29)</f>
        <v>47532.86665528427</v>
      </c>
      <c r="L29" s="8">
        <f>VLOOKUP(A29,indices!$A$2:$B$30,2,FALSE)</f>
        <v>585.70000000000005</v>
      </c>
      <c r="O29">
        <v>2100</v>
      </c>
      <c r="P29">
        <f t="shared" si="6"/>
        <v>98611.625632253534</v>
      </c>
      <c r="S29">
        <v>1100</v>
      </c>
      <c r="T29">
        <f t="shared" si="7"/>
        <v>67491.847490187793</v>
      </c>
    </row>
    <row r="30" spans="1:22" x14ac:dyDescent="0.25">
      <c r="A30">
        <v>2012</v>
      </c>
      <c r="B30" s="1" t="s">
        <v>227</v>
      </c>
      <c r="C30" s="2" t="s">
        <v>10</v>
      </c>
      <c r="D30" s="2" t="s">
        <v>65</v>
      </c>
      <c r="E30" s="2">
        <v>12</v>
      </c>
      <c r="F30" s="2" t="s">
        <v>228</v>
      </c>
      <c r="G30" s="2">
        <v>700</v>
      </c>
      <c r="H30" s="2" t="s">
        <v>195</v>
      </c>
      <c r="I30" s="2" t="s">
        <v>229</v>
      </c>
      <c r="J30" s="2">
        <v>10032</v>
      </c>
      <c r="K30" s="7">
        <f>J30*(VLOOKUP(Inicio!$J$3,indices!$A$4:$B$30,2,FALSE)/L30)</f>
        <v>9554.9394457748876</v>
      </c>
      <c r="L30" s="8">
        <f>VLOOKUP(A30,indices!$A$2:$B$30,2,FALSE)</f>
        <v>584.6</v>
      </c>
      <c r="O30">
        <v>2350</v>
      </c>
      <c r="P30">
        <f t="shared" si="6"/>
        <v>106689.60704803671</v>
      </c>
      <c r="S30">
        <v>1350</v>
      </c>
      <c r="T30">
        <f t="shared" si="7"/>
        <v>77895.088453633158</v>
      </c>
    </row>
    <row r="31" spans="1:22" x14ac:dyDescent="0.25">
      <c r="A31">
        <v>2010</v>
      </c>
      <c r="B31" s="1" t="s">
        <v>230</v>
      </c>
      <c r="C31" s="2" t="s">
        <v>10</v>
      </c>
      <c r="D31" s="2" t="s">
        <v>69</v>
      </c>
      <c r="E31" s="2">
        <v>14</v>
      </c>
      <c r="F31" s="2" t="s">
        <v>231</v>
      </c>
      <c r="G31" s="2">
        <v>200</v>
      </c>
      <c r="H31" s="2" t="s">
        <v>195</v>
      </c>
      <c r="I31" s="6" t="s">
        <v>232</v>
      </c>
      <c r="J31" s="2">
        <v>25000</v>
      </c>
      <c r="K31" s="7">
        <f>J31*(VLOOKUP(Inicio!$J$3,indices!$A$4:$B$30,2,FALSE)/L31)</f>
        <v>25272.331154684096</v>
      </c>
      <c r="L31" s="8">
        <f>VLOOKUP(A31,indices!$A$2:$B$30,2,FALSE)</f>
        <v>550.79999999999995</v>
      </c>
      <c r="O31">
        <v>2600</v>
      </c>
      <c r="P31">
        <f t="shared" si="6"/>
        <v>114513.30669144317</v>
      </c>
      <c r="S31">
        <v>1600</v>
      </c>
      <c r="T31">
        <f t="shared" si="7"/>
        <v>87732.483770575884</v>
      </c>
    </row>
    <row r="32" spans="1:22" x14ac:dyDescent="0.25">
      <c r="O32">
        <v>2850</v>
      </c>
      <c r="P32">
        <f t="shared" si="6"/>
        <v>122114.15651439638</v>
      </c>
      <c r="S32">
        <v>1850</v>
      </c>
      <c r="T32">
        <f t="shared" si="7"/>
        <v>97117.31047851748</v>
      </c>
    </row>
    <row r="33" spans="15:20" x14ac:dyDescent="0.25">
      <c r="O33">
        <v>3100</v>
      </c>
      <c r="P33">
        <f t="shared" si="6"/>
        <v>129517.30459286495</v>
      </c>
      <c r="S33">
        <v>2100</v>
      </c>
      <c r="T33">
        <f t="shared" si="7"/>
        <v>106127.99101365831</v>
      </c>
    </row>
    <row r="34" spans="15:20" x14ac:dyDescent="0.25">
      <c r="O34">
        <v>3350</v>
      </c>
      <c r="P34">
        <f t="shared" si="6"/>
        <v>136743.27495792377</v>
      </c>
      <c r="S34">
        <v>2350</v>
      </c>
      <c r="T34">
        <f t="shared" si="7"/>
        <v>114821.69151404162</v>
      </c>
    </row>
    <row r="35" spans="15:20" x14ac:dyDescent="0.25">
      <c r="O35">
        <v>3600</v>
      </c>
      <c r="P35">
        <f t="shared" si="6"/>
        <v>143809.09806871973</v>
      </c>
      <c r="S35">
        <v>2600</v>
      </c>
      <c r="T35">
        <f t="shared" si="7"/>
        <v>123241.72840244503</v>
      </c>
    </row>
    <row r="36" spans="15:20" x14ac:dyDescent="0.25">
      <c r="O36">
        <v>3850</v>
      </c>
      <c r="P36">
        <f t="shared" si="6"/>
        <v>150729.10577517934</v>
      </c>
      <c r="S36">
        <v>2850</v>
      </c>
      <c r="T36">
        <f t="shared" si="7"/>
        <v>131421.92943386079</v>
      </c>
    </row>
    <row r="37" spans="15:20" x14ac:dyDescent="0.25">
      <c r="O37">
        <v>4100</v>
      </c>
      <c r="P37">
        <f t="shared" si="6"/>
        <v>157515.50564593225</v>
      </c>
      <c r="S37">
        <v>3100</v>
      </c>
      <c r="T37">
        <f t="shared" si="7"/>
        <v>139389.35951836716</v>
      </c>
    </row>
    <row r="38" spans="15:20" x14ac:dyDescent="0.25">
      <c r="O38">
        <v>4350</v>
      </c>
      <c r="P38">
        <f t="shared" si="6"/>
        <v>164178.80559790845</v>
      </c>
      <c r="S38">
        <v>3350</v>
      </c>
      <c r="T38">
        <f t="shared" si="7"/>
        <v>147166.10706766517</v>
      </c>
    </row>
    <row r="39" spans="15:20" x14ac:dyDescent="0.25">
      <c r="O39">
        <v>4600</v>
      </c>
      <c r="P39">
        <f t="shared" si="6"/>
        <v>170728.13419281237</v>
      </c>
      <c r="S39">
        <v>3600</v>
      </c>
      <c r="T39">
        <f t="shared" si="7"/>
        <v>154770.50063484095</v>
      </c>
    </row>
    <row r="40" spans="15:20" x14ac:dyDescent="0.25">
      <c r="O40">
        <v>4850</v>
      </c>
      <c r="P40">
        <f t="shared" si="6"/>
        <v>177171.48650161884</v>
      </c>
      <c r="S40">
        <v>3850</v>
      </c>
      <c r="T40">
        <f t="shared" si="7"/>
        <v>162217.96447064029</v>
      </c>
    </row>
    <row r="41" spans="15:20" x14ac:dyDescent="0.25">
      <c r="O41">
        <v>5100</v>
      </c>
      <c r="P41">
        <f t="shared" si="6"/>
        <v>183515.91577086897</v>
      </c>
      <c r="S41">
        <v>4100</v>
      </c>
      <c r="T41">
        <f t="shared" si="7"/>
        <v>169521.63662775751</v>
      </c>
    </row>
    <row r="42" spans="15:20" x14ac:dyDescent="0.25">
      <c r="O42">
        <v>5350</v>
      </c>
      <c r="P42">
        <f t="shared" si="6"/>
        <v>189767.68490324469</v>
      </c>
      <c r="S42">
        <v>4350</v>
      </c>
      <c r="T42">
        <f t="shared" si="7"/>
        <v>176692.8259565068</v>
      </c>
    </row>
    <row r="43" spans="15:20" x14ac:dyDescent="0.25">
      <c r="O43">
        <v>5600</v>
      </c>
      <c r="P43">
        <f t="shared" si="6"/>
        <v>195932.38765758881</v>
      </c>
      <c r="S43">
        <v>4600</v>
      </c>
      <c r="T43">
        <f t="shared" si="7"/>
        <v>183741.35681490207</v>
      </c>
    </row>
    <row r="44" spans="15:20" x14ac:dyDescent="0.25">
      <c r="O44">
        <v>5850</v>
      </c>
      <c r="P44">
        <f t="shared" si="6"/>
        <v>202015.04669961106</v>
      </c>
      <c r="S44">
        <v>4850</v>
      </c>
      <c r="T44">
        <f t="shared" si="7"/>
        <v>190675.8336734114</v>
      </c>
    </row>
    <row r="45" spans="15:20" x14ac:dyDescent="0.25">
      <c r="O45">
        <v>6100</v>
      </c>
      <c r="P45">
        <f t="shared" si="6"/>
        <v>208020.19372263949</v>
      </c>
      <c r="S45">
        <v>5100</v>
      </c>
      <c r="T45">
        <f t="shared" si="7"/>
        <v>197503.84739042228</v>
      </c>
    </row>
    <row r="46" spans="15:20" x14ac:dyDescent="0.25">
      <c r="O46">
        <v>6350</v>
      </c>
      <c r="P46">
        <f t="shared" si="6"/>
        <v>213951.93551572267</v>
      </c>
      <c r="S46">
        <v>5350</v>
      </c>
      <c r="T46">
        <f t="shared" si="7"/>
        <v>204232.13823895308</v>
      </c>
    </row>
    <row r="47" spans="15:20" x14ac:dyDescent="0.25">
      <c r="O47">
        <v>6600</v>
      </c>
      <c r="P47">
        <f t="shared" si="6"/>
        <v>219814.00889859602</v>
      </c>
      <c r="S47">
        <v>5600</v>
      </c>
      <c r="T47">
        <f t="shared" si="7"/>
        <v>210866.72634476886</v>
      </c>
    </row>
    <row r="48" spans="15:20" x14ac:dyDescent="0.25">
      <c r="O48">
        <v>6850</v>
      </c>
      <c r="P48">
        <f t="shared" si="6"/>
        <v>225609.82674909371</v>
      </c>
      <c r="S48">
        <v>5850</v>
      </c>
      <c r="T48">
        <f t="shared" si="7"/>
        <v>217413.0172106984</v>
      </c>
    </row>
    <row r="49" spans="15:20" x14ac:dyDescent="0.25">
      <c r="O49">
        <v>7100</v>
      </c>
      <c r="P49">
        <f t="shared" si="6"/>
        <v>231342.51683886442</v>
      </c>
      <c r="S49">
        <v>6100</v>
      </c>
      <c r="T49">
        <f t="shared" si="7"/>
        <v>223875.88794434149</v>
      </c>
    </row>
    <row r="50" spans="15:20" x14ac:dyDescent="0.25">
      <c r="O50">
        <v>7350</v>
      </c>
      <c r="P50">
        <f t="shared" si="6"/>
        <v>237014.95481407011</v>
      </c>
      <c r="S50">
        <v>6350</v>
      </c>
      <c r="T50">
        <f t="shared" si="7"/>
        <v>230259.75836200721</v>
      </c>
    </row>
    <row r="51" spans="15:20" x14ac:dyDescent="0.25">
      <c r="O51">
        <v>7600</v>
      </c>
      <c r="P51">
        <f t="shared" si="6"/>
        <v>242629.79237239674</v>
      </c>
      <c r="S51">
        <v>6600</v>
      </c>
      <c r="T51">
        <f t="shared" si="7"/>
        <v>236568.65011092796</v>
      </c>
    </row>
    <row r="52" spans="15:20" x14ac:dyDescent="0.25">
      <c r="O52">
        <v>7850</v>
      </c>
      <c r="P52">
        <f t="shared" si="6"/>
        <v>248189.48147062337</v>
      </c>
      <c r="S52">
        <v>6850</v>
      </c>
      <c r="T52">
        <f t="shared" si="7"/>
        <v>242806.23620496795</v>
      </c>
    </row>
    <row r="53" spans="15:20" x14ac:dyDescent="0.25">
      <c r="O53">
        <v>8100</v>
      </c>
      <c r="P53">
        <f t="shared" si="6"/>
        <v>253696.29523022234</v>
      </c>
      <c r="S53">
        <v>7100</v>
      </c>
      <c r="T53">
        <f t="shared" si="7"/>
        <v>248975.88282047084</v>
      </c>
    </row>
    <row r="54" spans="15:20" x14ac:dyDescent="0.25">
      <c r="O54">
        <v>8350</v>
      </c>
      <c r="P54">
        <f t="shared" si="6"/>
        <v>259152.34607913552</v>
      </c>
      <c r="S54">
        <v>7350</v>
      </c>
      <c r="T54">
        <f t="shared" si="7"/>
        <v>255080.68479081037</v>
      </c>
    </row>
    <row r="55" spans="15:20" x14ac:dyDescent="0.25">
      <c r="O55">
        <v>8600</v>
      </c>
      <c r="P55">
        <f t="shared" si="6"/>
        <v>264559.60156671028</v>
      </c>
      <c r="S55">
        <v>7600</v>
      </c>
      <c r="T55">
        <f t="shared" si="7"/>
        <v>261123.49593110595</v>
      </c>
    </row>
    <row r="56" spans="15:20" x14ac:dyDescent="0.25">
      <c r="O56">
        <v>8850</v>
      </c>
      <c r="P56">
        <f t="shared" si="6"/>
        <v>269919.89820902876</v>
      </c>
      <c r="S56">
        <v>7850</v>
      </c>
      <c r="T56">
        <f t="shared" si="7"/>
        <v>267106.95509093895</v>
      </c>
    </row>
    <row r="57" spans="15:20" x14ac:dyDescent="0.25">
      <c r="O57">
        <v>9100</v>
      </c>
      <c r="P57">
        <f t="shared" si="6"/>
        <v>275234.95365849498</v>
      </c>
      <c r="S57">
        <v>8100</v>
      </c>
      <c r="T57">
        <f t="shared" si="7"/>
        <v>273033.50865341729</v>
      </c>
    </row>
    <row r="58" spans="15:20" x14ac:dyDescent="0.25">
      <c r="O58">
        <v>9350</v>
      </c>
      <c r="P58">
        <f t="shared" si="6"/>
        <v>280506.37744084443</v>
      </c>
      <c r="S58">
        <v>8350</v>
      </c>
      <c r="T58">
        <f t="shared" si="7"/>
        <v>278905.43005975225</v>
      </c>
    </row>
    <row r="59" spans="15:20" x14ac:dyDescent="0.25">
      <c r="O59">
        <v>9600</v>
      </c>
      <c r="P59">
        <f t="shared" si="6"/>
        <v>285735.68046192534</v>
      </c>
      <c r="S59">
        <v>8600</v>
      </c>
      <c r="T59">
        <f t="shared" ref="T59:T90" si="8">$T$24*S59^0.7</f>
        <v>284724.83682963916</v>
      </c>
    </row>
    <row r="60" spans="15:20" x14ac:dyDescent="0.25">
      <c r="O60">
        <v>9850</v>
      </c>
      <c r="P60">
        <f t="shared" si="6"/>
        <v>290924.28345348703</v>
      </c>
      <c r="S60">
        <v>8850</v>
      </c>
      <c r="T60">
        <f t="shared" si="8"/>
        <v>290493.70546190365</v>
      </c>
    </row>
    <row r="61" spans="15:20" x14ac:dyDescent="0.25">
      <c r="O61">
        <v>10100</v>
      </c>
      <c r="P61">
        <f t="shared" si="6"/>
        <v>296073.52450025221</v>
      </c>
      <c r="S61">
        <v>9100</v>
      </c>
      <c r="T61">
        <f t="shared" si="8"/>
        <v>296213.88453167805</v>
      </c>
    </row>
    <row r="62" spans="15:20" x14ac:dyDescent="0.25">
      <c r="O62">
        <v>10350</v>
      </c>
      <c r="P62">
        <f t="shared" si="6"/>
        <v>301184.66576841602</v>
      </c>
      <c r="S62">
        <v>9350</v>
      </c>
      <c r="T62">
        <f t="shared" si="8"/>
        <v>301887.10624580609</v>
      </c>
    </row>
    <row r="63" spans="15:20" x14ac:dyDescent="0.25">
      <c r="O63">
        <v>10600</v>
      </c>
      <c r="P63">
        <f t="shared" si="6"/>
        <v>306258.89953749487</v>
      </c>
      <c r="S63">
        <v>9600</v>
      </c>
      <c r="T63">
        <f t="shared" si="8"/>
        <v>307514.99667424918</v>
      </c>
    </row>
    <row r="64" spans="15:20" x14ac:dyDescent="0.25">
      <c r="O64">
        <v>10850</v>
      </c>
      <c r="P64">
        <f t="shared" si="6"/>
        <v>311297.35362234589</v>
      </c>
      <c r="S64">
        <v>9850</v>
      </c>
      <c r="T64">
        <f t="shared" si="8"/>
        <v>313099.08483962866</v>
      </c>
    </row>
    <row r="65" spans="15:20" x14ac:dyDescent="0.25">
      <c r="O65">
        <v>11100</v>
      </c>
      <c r="P65">
        <f t="shared" si="6"/>
        <v>316301.09625960595</v>
      </c>
      <c r="S65">
        <v>10100</v>
      </c>
      <c r="T65">
        <f t="shared" si="8"/>
        <v>318640.81081802608</v>
      </c>
    </row>
    <row r="66" spans="15:20" x14ac:dyDescent="0.25">
      <c r="O66">
        <v>11350</v>
      </c>
      <c r="P66">
        <f t="shared" si="6"/>
        <v>321271.1405223023</v>
      </c>
      <c r="S66">
        <v>10350</v>
      </c>
      <c r="T66">
        <f t="shared" si="8"/>
        <v>324141.53298034082</v>
      </c>
    </row>
    <row r="67" spans="15:20" x14ac:dyDescent="0.25">
      <c r="O67">
        <v>11600</v>
      </c>
      <c r="P67">
        <f t="shared" si="6"/>
        <v>326208.44831755699</v>
      </c>
      <c r="S67">
        <v>10600</v>
      </c>
      <c r="T67">
        <f t="shared" si="8"/>
        <v>329602.53448389855</v>
      </c>
    </row>
    <row r="68" spans="15:20" x14ac:dyDescent="0.25">
      <c r="O68">
        <v>11850</v>
      </c>
      <c r="P68">
        <f t="shared" si="6"/>
        <v>331113.9340148737</v>
      </c>
      <c r="S68">
        <v>10850</v>
      </c>
      <c r="T68">
        <f t="shared" si="8"/>
        <v>335025.02910774644</v>
      </c>
    </row>
    <row r="69" spans="15:20" x14ac:dyDescent="0.25">
      <c r="O69">
        <v>12100</v>
      </c>
      <c r="P69">
        <f t="shared" si="6"/>
        <v>335988.46774619923</v>
      </c>
      <c r="S69">
        <v>11100</v>
      </c>
      <c r="T69">
        <f t="shared" si="8"/>
        <v>340410.1665115467</v>
      </c>
    </row>
    <row r="70" spans="15:20" x14ac:dyDescent="0.25">
      <c r="O70">
        <v>12350</v>
      </c>
      <c r="P70">
        <f t="shared" si="6"/>
        <v>340832.87841360824</v>
      </c>
      <c r="S70">
        <v>11350</v>
      </c>
      <c r="T70">
        <f t="shared" si="8"/>
        <v>345759.03698667657</v>
      </c>
    </row>
    <row r="71" spans="15:20" x14ac:dyDescent="0.25">
      <c r="O71">
        <v>12600</v>
      </c>
      <c r="P71">
        <f t="shared" si="6"/>
        <v>345647.95643589325</v>
      </c>
      <c r="S71">
        <v>11600</v>
      </c>
      <c r="T71">
        <f t="shared" si="8"/>
        <v>351072.67575864575</v>
      </c>
    </row>
    <row r="72" spans="15:20" x14ac:dyDescent="0.25">
      <c r="O72">
        <v>12850</v>
      </c>
      <c r="P72">
        <f t="shared" si="6"/>
        <v>350434.45626144571</v>
      </c>
      <c r="S72">
        <v>11850</v>
      </c>
      <c r="T72">
        <f t="shared" si="8"/>
        <v>356352.06689193804</v>
      </c>
    </row>
    <row r="73" spans="15:20" x14ac:dyDescent="0.25">
      <c r="O73">
        <v>13100</v>
      </c>
      <c r="P73">
        <f t="shared" si="6"/>
        <v>355193.09867146472</v>
      </c>
      <c r="S73">
        <v>12100</v>
      </c>
      <c r="T73">
        <f t="shared" si="8"/>
        <v>361598.14684160962</v>
      </c>
    </row>
    <row r="74" spans="15:20" x14ac:dyDescent="0.25">
      <c r="O74">
        <v>13350</v>
      </c>
      <c r="P74">
        <f t="shared" si="6"/>
        <v>359924.57289465028</v>
      </c>
      <c r="S74">
        <v>12350</v>
      </c>
      <c r="T74">
        <f t="shared" si="8"/>
        <v>366811.8076902256</v>
      </c>
    </row>
    <row r="75" spans="15:20" x14ac:dyDescent="0.25">
      <c r="O75">
        <v>13600</v>
      </c>
      <c r="P75">
        <f t="shared" si="6"/>
        <v>364629.53855204122</v>
      </c>
      <c r="S75">
        <v>12600</v>
      </c>
      <c r="T75">
        <f t="shared" si="8"/>
        <v>371993.90010379988</v>
      </c>
    </row>
    <row r="76" spans="15:20" x14ac:dyDescent="0.25">
      <c r="O76">
        <v>13850</v>
      </c>
      <c r="P76">
        <f t="shared" si="6"/>
        <v>369308.62744850764</v>
      </c>
      <c r="S76">
        <v>12850</v>
      </c>
      <c r="T76">
        <f t="shared" si="8"/>
        <v>377145.23603621311</v>
      </c>
    </row>
    <row r="77" spans="15:20" x14ac:dyDescent="0.25">
      <c r="O77">
        <v>14100</v>
      </c>
      <c r="P77">
        <f t="shared" si="6"/>
        <v>373962.44522553321</v>
      </c>
      <c r="S77">
        <v>13100</v>
      </c>
      <c r="T77">
        <f t="shared" si="8"/>
        <v>382266.59120797628</v>
      </c>
    </row>
    <row r="78" spans="15:20" x14ac:dyDescent="0.25">
      <c r="O78">
        <v>14350</v>
      </c>
      <c r="P78">
        <f t="shared" si="6"/>
        <v>378591.57288828958</v>
      </c>
      <c r="S78">
        <v>13350</v>
      </c>
      <c r="T78">
        <f t="shared" si="8"/>
        <v>387358.70738210971</v>
      </c>
    </row>
    <row r="79" spans="15:20" x14ac:dyDescent="0.25">
      <c r="O79">
        <v>14600</v>
      </c>
      <c r="P79">
        <f t="shared" si="6"/>
        <v>383196.56821858865</v>
      </c>
      <c r="S79">
        <v>13600</v>
      </c>
      <c r="T79">
        <f t="shared" si="8"/>
        <v>392422.29445722065</v>
      </c>
    </row>
    <row r="80" spans="15:20" x14ac:dyDescent="0.25">
      <c r="O80">
        <v>14850</v>
      </c>
      <c r="P80">
        <f t="shared" si="6"/>
        <v>387777.96708403621</v>
      </c>
      <c r="S80">
        <v>13850</v>
      </c>
      <c r="T80">
        <f t="shared" si="8"/>
        <v>397458.03239554621</v>
      </c>
    </row>
    <row r="81" spans="15:20" x14ac:dyDescent="0.25">
      <c r="O81">
        <v>15100</v>
      </c>
      <c r="P81">
        <f t="shared" si="6"/>
        <v>392336.28465263668</v>
      </c>
      <c r="S81">
        <v>14100</v>
      </c>
      <c r="T81">
        <f t="shared" si="8"/>
        <v>402466.57300171413</v>
      </c>
    </row>
    <row r="82" spans="15:20" x14ac:dyDescent="0.25">
      <c r="O82">
        <v>15350</v>
      </c>
      <c r="P82">
        <f t="shared" si="6"/>
        <v>396872.0165211237</v>
      </c>
      <c r="S82">
        <v>14350</v>
      </c>
      <c r="T82">
        <f t="shared" si="8"/>
        <v>407448.54156621365</v>
      </c>
    </row>
    <row r="83" spans="15:20" x14ac:dyDescent="0.25">
      <c r="O83">
        <v>15600</v>
      </c>
      <c r="P83">
        <f t="shared" si="6"/>
        <v>401385.63976444543</v>
      </c>
      <c r="S83">
        <v>14600</v>
      </c>
      <c r="T83">
        <f t="shared" si="8"/>
        <v>412404.53838604578</v>
      </c>
    </row>
    <row r="84" spans="15:20" x14ac:dyDescent="0.25">
      <c r="O84">
        <v>15850</v>
      </c>
      <c r="P84">
        <f t="shared" si="6"/>
        <v>405877.61391308892</v>
      </c>
      <c r="S84">
        <v>14850</v>
      </c>
      <c r="T84">
        <f t="shared" si="8"/>
        <v>417335.14017366269</v>
      </c>
    </row>
    <row r="85" spans="15:20" x14ac:dyDescent="0.25">
      <c r="O85">
        <v>16100</v>
      </c>
      <c r="P85">
        <f t="shared" si="6"/>
        <v>410348.38186426501</v>
      </c>
      <c r="S85">
        <v>15100</v>
      </c>
      <c r="T85">
        <f t="shared" si="8"/>
        <v>422240.90136415261</v>
      </c>
    </row>
    <row r="86" spans="15:20" x14ac:dyDescent="0.25">
      <c r="O86">
        <v>16350</v>
      </c>
      <c r="P86">
        <f t="shared" si="6"/>
        <v>414798.37073237909</v>
      </c>
      <c r="S86">
        <v>15350</v>
      </c>
      <c r="T86">
        <f t="shared" si="8"/>
        <v>427122.35532957339</v>
      </c>
    </row>
    <row r="87" spans="15:20" x14ac:dyDescent="0.25">
      <c r="O87">
        <v>16600</v>
      </c>
      <c r="P87">
        <f t="shared" si="6"/>
        <v>419227.99264370813</v>
      </c>
      <c r="S87">
        <v>15600</v>
      </c>
      <c r="T87">
        <f t="shared" si="8"/>
        <v>431980.01550843182</v>
      </c>
    </row>
    <row r="88" spans="15:20" x14ac:dyDescent="0.25">
      <c r="O88">
        <v>16850</v>
      </c>
      <c r="P88">
        <f t="shared" ref="P88:P107" si="9">$O$20*O88^0.7</f>
        <v>423637.64547971351</v>
      </c>
      <c r="S88">
        <v>15850</v>
      </c>
      <c r="T88">
        <f t="shared" si="8"/>
        <v>436814.37645750126</v>
      </c>
    </row>
    <row r="89" spans="15:20" x14ac:dyDescent="0.25">
      <c r="O89">
        <v>17100</v>
      </c>
      <c r="P89">
        <f t="shared" si="9"/>
        <v>428027.71357303945</v>
      </c>
      <c r="S89">
        <v>16100</v>
      </c>
      <c r="T89">
        <f t="shared" si="8"/>
        <v>441625.91483245912</v>
      </c>
    </row>
    <row r="90" spans="15:20" x14ac:dyDescent="0.25">
      <c r="O90">
        <v>17350</v>
      </c>
      <c r="P90">
        <f t="shared" si="9"/>
        <v>432398.56835983571</v>
      </c>
      <c r="S90">
        <v>16350</v>
      </c>
      <c r="T90">
        <f t="shared" si="8"/>
        <v>446415.09030318196</v>
      </c>
    </row>
    <row r="91" spans="15:20" x14ac:dyDescent="0.25">
      <c r="O91">
        <v>17600</v>
      </c>
      <c r="P91">
        <f t="shared" si="9"/>
        <v>436750.56899175147</v>
      </c>
      <c r="S91">
        <v>16600</v>
      </c>
      <c r="T91">
        <f t="shared" ref="T91:T111" si="10">$T$24*S91^0.7</f>
        <v>451182.34640899417</v>
      </c>
    </row>
    <row r="92" spans="15:20" x14ac:dyDescent="0.25">
      <c r="O92">
        <v>17850</v>
      </c>
      <c r="P92">
        <f t="shared" si="9"/>
        <v>441084.06291061692</v>
      </c>
      <c r="S92">
        <v>16850</v>
      </c>
      <c r="T92">
        <f t="shared" si="10"/>
        <v>455928.11135863781</v>
      </c>
    </row>
    <row r="93" spans="15:20" x14ac:dyDescent="0.25">
      <c r="O93">
        <v>18100</v>
      </c>
      <c r="P93">
        <f t="shared" si="9"/>
        <v>445399.38638858526</v>
      </c>
      <c r="S93">
        <v>17100</v>
      </c>
      <c r="T93">
        <f t="shared" si="10"/>
        <v>460652.79877932119</v>
      </c>
    </row>
    <row r="94" spans="15:20" x14ac:dyDescent="0.25">
      <c r="O94">
        <v>18350</v>
      </c>
      <c r="P94">
        <f t="shared" si="9"/>
        <v>449696.86503625399</v>
      </c>
      <c r="S94">
        <v>17350</v>
      </c>
      <c r="T94">
        <f t="shared" si="10"/>
        <v>465356.8084187627</v>
      </c>
    </row>
    <row r="95" spans="15:20" x14ac:dyDescent="0.25">
      <c r="O95">
        <v>18600</v>
      </c>
      <c r="P95">
        <f t="shared" si="9"/>
        <v>453976.81428107998</v>
      </c>
      <c r="S95">
        <v>17600</v>
      </c>
      <c r="T95">
        <f t="shared" si="10"/>
        <v>470040.52680383238</v>
      </c>
    </row>
    <row r="96" spans="15:20" x14ac:dyDescent="0.25">
      <c r="O96">
        <v>18850</v>
      </c>
      <c r="P96">
        <f t="shared" si="9"/>
        <v>458239.53981818893</v>
      </c>
      <c r="S96">
        <v>17850</v>
      </c>
      <c r="T96">
        <f t="shared" si="10"/>
        <v>474704.32785903651</v>
      </c>
    </row>
    <row r="97" spans="15:20" x14ac:dyDescent="0.25">
      <c r="O97">
        <v>19100</v>
      </c>
      <c r="P97">
        <f t="shared" si="9"/>
        <v>462485.33803553</v>
      </c>
      <c r="S97">
        <v>18100</v>
      </c>
      <c r="T97">
        <f t="shared" si="10"/>
        <v>479348.57348783035</v>
      </c>
    </row>
    <row r="98" spans="15:20" x14ac:dyDescent="0.25">
      <c r="O98">
        <v>19350</v>
      </c>
      <c r="P98">
        <f t="shared" si="9"/>
        <v>466714.49641514046</v>
      </c>
      <c r="S98">
        <v>18350</v>
      </c>
      <c r="T98">
        <f t="shared" si="10"/>
        <v>483973.61411946965</v>
      </c>
    </row>
    <row r="99" spans="15:20" x14ac:dyDescent="0.25">
      <c r="O99">
        <v>19600</v>
      </c>
      <c r="P99">
        <f t="shared" si="9"/>
        <v>470927.2939121605</v>
      </c>
      <c r="S99">
        <v>18600</v>
      </c>
      <c r="T99">
        <f t="shared" si="10"/>
        <v>488579.78922389104</v>
      </c>
    </row>
    <row r="100" spans="15:20" x14ac:dyDescent="0.25">
      <c r="O100">
        <v>19850</v>
      </c>
      <c r="P100">
        <f t="shared" si="9"/>
        <v>475124.00131309789</v>
      </c>
      <c r="S100">
        <v>18850</v>
      </c>
      <c r="T100">
        <f t="shared" si="10"/>
        <v>493167.42779688316</v>
      </c>
    </row>
    <row r="101" spans="15:20" x14ac:dyDescent="0.25">
      <c r="O101">
        <v>20100</v>
      </c>
      <c r="P101">
        <f t="shared" si="9"/>
        <v>479304.88157471991</v>
      </c>
      <c r="S101">
        <v>19100</v>
      </c>
      <c r="T101">
        <f t="shared" si="10"/>
        <v>497736.84881764773</v>
      </c>
    </row>
    <row r="102" spans="15:20" x14ac:dyDescent="0.25">
      <c r="O102">
        <v>20350</v>
      </c>
      <c r="P102">
        <f t="shared" si="9"/>
        <v>483470.19014485966</v>
      </c>
      <c r="S102">
        <v>19350</v>
      </c>
      <c r="T102">
        <f t="shared" si="10"/>
        <v>502288.36168064864</v>
      </c>
    </row>
    <row r="103" spans="15:20" x14ac:dyDescent="0.25">
      <c r="O103">
        <v>20600</v>
      </c>
      <c r="P103">
        <f t="shared" si="9"/>
        <v>487620.17526629881</v>
      </c>
      <c r="S103">
        <v>19600</v>
      </c>
      <c r="T103">
        <f t="shared" si="10"/>
        <v>506822.26660351676</v>
      </c>
    </row>
    <row r="104" spans="15:20" x14ac:dyDescent="0.25">
      <c r="O104">
        <v>20850</v>
      </c>
      <c r="P104">
        <f t="shared" si="9"/>
        <v>491755.07826482155</v>
      </c>
      <c r="S104">
        <v>19850</v>
      </c>
      <c r="T104">
        <f t="shared" si="10"/>
        <v>511338.85501262173</v>
      </c>
    </row>
    <row r="105" spans="15:20" x14ac:dyDescent="0.25">
      <c r="O105">
        <v>21100</v>
      </c>
      <c r="P105">
        <f t="shared" si="9"/>
        <v>495875.13382244192</v>
      </c>
      <c r="S105">
        <v>20100</v>
      </c>
      <c r="T105">
        <f t="shared" si="10"/>
        <v>515838.40990779508</v>
      </c>
    </row>
    <row r="106" spans="15:20" x14ac:dyDescent="0.25">
      <c r="O106">
        <v>21350</v>
      </c>
      <c r="P106">
        <f t="shared" si="9"/>
        <v>499980.57023673411</v>
      </c>
      <c r="S106">
        <v>20350</v>
      </c>
      <c r="T106">
        <f t="shared" si="10"/>
        <v>520321.20620758872</v>
      </c>
    </row>
    <row r="107" spans="15:20" x14ac:dyDescent="0.25">
      <c r="O107">
        <v>21600</v>
      </c>
      <c r="P107">
        <f t="shared" si="9"/>
        <v>504071.60966712568</v>
      </c>
      <c r="S107">
        <v>20600</v>
      </c>
      <c r="T107">
        <f t="shared" si="10"/>
        <v>524787.51107632066</v>
      </c>
    </row>
    <row r="108" spans="15:20" x14ac:dyDescent="0.25">
      <c r="S108">
        <v>20850</v>
      </c>
      <c r="T108">
        <f t="shared" si="10"/>
        <v>529237.58423408482</v>
      </c>
    </row>
    <row r="109" spans="15:20" x14ac:dyDescent="0.25">
      <c r="S109">
        <v>21100</v>
      </c>
      <c r="T109">
        <f t="shared" si="10"/>
        <v>533671.67825080373</v>
      </c>
    </row>
    <row r="110" spans="15:20" x14ac:dyDescent="0.25">
      <c r="S110">
        <v>21350</v>
      </c>
      <c r="T110">
        <f t="shared" si="10"/>
        <v>538090.03882532648</v>
      </c>
    </row>
    <row r="111" spans="15:20" x14ac:dyDescent="0.25">
      <c r="S111">
        <v>21600</v>
      </c>
      <c r="T111">
        <f t="shared" si="10"/>
        <v>542492.90505049413</v>
      </c>
    </row>
  </sheetData>
  <mergeCells count="2">
    <mergeCell ref="N3:P3"/>
    <mergeCell ref="S3:U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47"/>
  <sheetViews>
    <sheetView zoomScaleNormal="100" workbookViewId="0">
      <selection activeCell="E18" sqref="E18"/>
    </sheetView>
  </sheetViews>
  <sheetFormatPr baseColWidth="10" defaultColWidth="10.7109375" defaultRowHeight="15" x14ac:dyDescent="0.25"/>
  <cols>
    <col min="1" max="1" width="5" bestFit="1" customWidth="1"/>
    <col min="2" max="2" width="8.85546875" bestFit="1" customWidth="1"/>
    <col min="3" max="3" width="14.42578125" bestFit="1" customWidth="1"/>
    <col min="4" max="4" width="12.42578125" bestFit="1" customWidth="1"/>
    <col min="5" max="5" width="15.140625" bestFit="1" customWidth="1"/>
    <col min="6" max="6" width="12" bestFit="1" customWidth="1"/>
    <col min="7" max="7" width="8" bestFit="1" customWidth="1"/>
    <col min="8" max="8" width="23.85546875" bestFit="1" customWidth="1"/>
    <col min="9" max="9" width="14.85546875" bestFit="1" customWidth="1"/>
    <col min="10" max="10" width="10.140625" bestFit="1" customWidth="1"/>
    <col min="11" max="11" width="17.85546875" bestFit="1" customWidth="1"/>
    <col min="12" max="12" width="6" bestFit="1" customWidth="1"/>
  </cols>
  <sheetData>
    <row r="1" spans="1:12" ht="15.75" thickBot="1" x14ac:dyDescent="0.3">
      <c r="A1" t="s">
        <v>278</v>
      </c>
      <c r="B1" s="14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287</v>
      </c>
      <c r="H1" s="15" t="s">
        <v>6</v>
      </c>
      <c r="I1" s="18" t="s">
        <v>7</v>
      </c>
      <c r="J1" s="19" t="s">
        <v>288</v>
      </c>
      <c r="K1" s="20" t="s">
        <v>8</v>
      </c>
      <c r="L1" t="s">
        <v>280</v>
      </c>
    </row>
    <row r="2" spans="1:12" x14ac:dyDescent="0.25">
      <c r="A2">
        <v>2011</v>
      </c>
      <c r="B2" s="1" t="s">
        <v>248</v>
      </c>
      <c r="C2" s="10" t="s">
        <v>189</v>
      </c>
      <c r="D2" s="2" t="s">
        <v>57</v>
      </c>
      <c r="E2" s="2">
        <v>10</v>
      </c>
      <c r="F2" s="2" t="s">
        <v>249</v>
      </c>
      <c r="G2" s="2">
        <v>61800</v>
      </c>
      <c r="H2" s="2" t="s">
        <v>250</v>
      </c>
      <c r="I2" s="6" t="s">
        <v>251</v>
      </c>
      <c r="J2" s="6">
        <v>5116890</v>
      </c>
      <c r="K2" s="7">
        <f>J2*(VLOOKUP(Inicio!$J$3,indices!$A$4:$B$30,2,FALSE)/L2)</f>
        <v>4864409.0011951504</v>
      </c>
      <c r="L2" s="8">
        <f>VLOOKUP(A2,indices!$A$2:$B$30,2,FALSE)</f>
        <v>585.70000000000005</v>
      </c>
    </row>
    <row r="3" spans="1:12" x14ac:dyDescent="0.25">
      <c r="A3">
        <v>2012</v>
      </c>
      <c r="B3" s="1" t="s">
        <v>252</v>
      </c>
      <c r="C3" s="2" t="s">
        <v>189</v>
      </c>
      <c r="D3" s="2" t="s">
        <v>253</v>
      </c>
      <c r="E3" s="2">
        <v>27.5</v>
      </c>
      <c r="F3" s="2" t="s">
        <v>254</v>
      </c>
      <c r="G3" s="2">
        <v>19000</v>
      </c>
      <c r="H3" s="2" t="s">
        <v>255</v>
      </c>
      <c r="I3" s="2" t="s">
        <v>256</v>
      </c>
      <c r="J3" s="2">
        <v>2750000</v>
      </c>
      <c r="K3" s="7">
        <f>J3*(VLOOKUP(Inicio!$J$3,indices!$A$4:$B$30,2,FALSE)/L3)</f>
        <v>2619226.8217584668</v>
      </c>
      <c r="L3" s="8">
        <f>VLOOKUP(A3,indices!$A$2:$B$30,2,FALSE)</f>
        <v>584.6</v>
      </c>
    </row>
    <row r="4" spans="1:12" x14ac:dyDescent="0.25">
      <c r="A4">
        <v>2009</v>
      </c>
      <c r="B4" s="1" t="s">
        <v>257</v>
      </c>
      <c r="C4" s="2" t="s">
        <v>189</v>
      </c>
      <c r="D4" s="2" t="s">
        <v>258</v>
      </c>
      <c r="E4" s="2">
        <v>46</v>
      </c>
      <c r="F4" s="2" t="s">
        <v>259</v>
      </c>
      <c r="G4" s="2">
        <v>40000</v>
      </c>
      <c r="H4" s="2" t="s">
        <v>255</v>
      </c>
      <c r="I4" s="6" t="s">
        <v>260</v>
      </c>
      <c r="J4" s="6">
        <v>4500000</v>
      </c>
      <c r="K4" s="7">
        <f>J4*(VLOOKUP(Inicio!$J$3,indices!$A$4:$B$30,2,FALSE)/L4)</f>
        <v>4800919.7164207697</v>
      </c>
      <c r="L4" s="8">
        <f>VLOOKUP(A4,indices!$A$2:$B$30,2,FALSE)</f>
        <v>521.9</v>
      </c>
    </row>
    <row r="5" spans="1:12" x14ac:dyDescent="0.25">
      <c r="A5">
        <v>2012</v>
      </c>
      <c r="B5" s="1" t="s">
        <v>252</v>
      </c>
      <c r="C5" s="2" t="s">
        <v>189</v>
      </c>
      <c r="D5" s="2" t="s">
        <v>261</v>
      </c>
      <c r="E5" s="2">
        <v>48</v>
      </c>
      <c r="F5" s="2" t="s">
        <v>254</v>
      </c>
      <c r="G5" s="2">
        <v>19000</v>
      </c>
      <c r="H5" s="2" t="s">
        <v>255</v>
      </c>
      <c r="I5" s="2" t="s">
        <v>262</v>
      </c>
      <c r="J5" s="2">
        <v>3800000</v>
      </c>
      <c r="K5" s="7">
        <f>J5*(VLOOKUP(Inicio!$J$3,indices!$A$4:$B$30,2,FALSE)/L5)</f>
        <v>3619295.2446117001</v>
      </c>
      <c r="L5" s="8">
        <f>VLOOKUP(A5,indices!$A$2:$B$30,2,FALSE)</f>
        <v>584.6</v>
      </c>
    </row>
    <row r="6" spans="1:12" x14ac:dyDescent="0.25">
      <c r="A6">
        <v>2010</v>
      </c>
      <c r="B6" s="1" t="s">
        <v>263</v>
      </c>
      <c r="C6" s="2" t="s">
        <v>189</v>
      </c>
      <c r="D6" s="2" t="s">
        <v>264</v>
      </c>
      <c r="E6" s="2">
        <v>67</v>
      </c>
      <c r="F6" s="2" t="s">
        <v>265</v>
      </c>
      <c r="G6" s="2">
        <v>66600</v>
      </c>
      <c r="H6" s="2" t="s">
        <v>255</v>
      </c>
      <c r="I6" s="6" t="s">
        <v>266</v>
      </c>
      <c r="J6" s="6">
        <v>12100000</v>
      </c>
      <c r="K6" s="7">
        <f>J6*(VLOOKUP(Inicio!$J$3,indices!$A$4:$B$30,2,FALSE)/L6)</f>
        <v>12231808.278867103</v>
      </c>
      <c r="L6" s="8">
        <f>VLOOKUP(A6,indices!$A$2:$B$30,2,FALSE)</f>
        <v>550.79999999999995</v>
      </c>
    </row>
    <row r="7" spans="1:12" x14ac:dyDescent="0.25">
      <c r="A7">
        <v>2014</v>
      </c>
      <c r="B7" s="1" t="s">
        <v>267</v>
      </c>
      <c r="C7" s="2" t="s">
        <v>189</v>
      </c>
      <c r="D7" s="2" t="s">
        <v>268</v>
      </c>
      <c r="E7" s="2">
        <v>68</v>
      </c>
      <c r="F7" s="2" t="s">
        <v>269</v>
      </c>
      <c r="G7" s="2">
        <v>36700</v>
      </c>
      <c r="H7" s="2" t="s">
        <v>270</v>
      </c>
      <c r="I7" s="2" t="s">
        <v>271</v>
      </c>
      <c r="J7" s="2">
        <v>8900000</v>
      </c>
      <c r="K7" s="7">
        <f>J7*(VLOOKUP(Inicio!$J$3,indices!$A$4:$B$30,2,FALSE)/L7)</f>
        <v>8601839.9583405647</v>
      </c>
      <c r="L7" s="8">
        <f>VLOOKUP(A7,indices!$A$2:$B$30,2,FALSE)</f>
        <v>576.1</v>
      </c>
    </row>
    <row r="8" spans="1:12" x14ac:dyDescent="0.25">
      <c r="A8">
        <v>2009</v>
      </c>
      <c r="B8" s="1" t="s">
        <v>272</v>
      </c>
      <c r="C8" s="2" t="s">
        <v>189</v>
      </c>
      <c r="D8" s="2" t="s">
        <v>125</v>
      </c>
      <c r="E8" s="2">
        <v>18</v>
      </c>
      <c r="F8" s="2" t="s">
        <v>273</v>
      </c>
      <c r="G8" s="2">
        <v>35000</v>
      </c>
      <c r="H8" s="2" t="s">
        <v>13</v>
      </c>
      <c r="I8" s="2" t="s">
        <v>274</v>
      </c>
      <c r="J8" s="2">
        <v>2300000</v>
      </c>
      <c r="K8" s="7">
        <f>J8*(VLOOKUP(Inicio!$J$3,indices!$A$4:$B$30,2,FALSE)/L8)</f>
        <v>2453803.41061506</v>
      </c>
      <c r="L8" s="8">
        <f>VLOOKUP(A8,indices!$A$2:$B$30,2,FALSE)</f>
        <v>521.9</v>
      </c>
    </row>
    <row r="13" spans="1:12" x14ac:dyDescent="0.25">
      <c r="B13" t="s">
        <v>277</v>
      </c>
      <c r="C13" t="s">
        <v>38</v>
      </c>
      <c r="D13" s="21" t="s">
        <v>276</v>
      </c>
    </row>
    <row r="14" spans="1:12" x14ac:dyDescent="0.25">
      <c r="B14">
        <f>G2</f>
        <v>61800</v>
      </c>
      <c r="C14">
        <f t="shared" ref="C14:C20" si="0">+B14^0.7</f>
        <v>2257.8336044073867</v>
      </c>
      <c r="D14" s="12">
        <f>K2</f>
        <v>4864409.0011951504</v>
      </c>
    </row>
    <row r="15" spans="1:12" x14ac:dyDescent="0.25">
      <c r="B15">
        <f t="shared" ref="B15:B20" si="1">G3</f>
        <v>19000</v>
      </c>
      <c r="C15">
        <f t="shared" si="0"/>
        <v>988.84340334033675</v>
      </c>
      <c r="D15" s="12">
        <f t="shared" ref="D15:D20" si="2">K3</f>
        <v>2619226.8217584668</v>
      </c>
    </row>
    <row r="16" spans="1:12" x14ac:dyDescent="0.25">
      <c r="B16">
        <f t="shared" si="1"/>
        <v>40000</v>
      </c>
      <c r="C16">
        <f t="shared" si="0"/>
        <v>1665.1064148037449</v>
      </c>
      <c r="D16" s="12">
        <f t="shared" si="2"/>
        <v>4800919.7164207697</v>
      </c>
    </row>
    <row r="17" spans="2:4" x14ac:dyDescent="0.25">
      <c r="B17">
        <f t="shared" si="1"/>
        <v>19000</v>
      </c>
      <c r="C17">
        <f t="shared" si="0"/>
        <v>988.84340334033675</v>
      </c>
      <c r="D17" s="12">
        <f t="shared" si="2"/>
        <v>3619295.2446117001</v>
      </c>
    </row>
    <row r="18" spans="2:4" x14ac:dyDescent="0.25">
      <c r="B18">
        <f t="shared" si="1"/>
        <v>66600</v>
      </c>
      <c r="C18">
        <f t="shared" si="0"/>
        <v>2379.2055289437608</v>
      </c>
      <c r="D18" s="12">
        <f t="shared" si="2"/>
        <v>12231808.278867103</v>
      </c>
    </row>
    <row r="19" spans="2:4" x14ac:dyDescent="0.25">
      <c r="B19">
        <f t="shared" si="1"/>
        <v>36700</v>
      </c>
      <c r="C19">
        <f t="shared" si="0"/>
        <v>1567.7118640149968</v>
      </c>
      <c r="D19" s="12">
        <f t="shared" si="2"/>
        <v>8601839.9583405647</v>
      </c>
    </row>
    <row r="20" spans="2:4" x14ac:dyDescent="0.25">
      <c r="B20">
        <f t="shared" si="1"/>
        <v>35000</v>
      </c>
      <c r="C20">
        <f t="shared" si="0"/>
        <v>1516.5182150963897</v>
      </c>
      <c r="D20" s="12">
        <f t="shared" si="2"/>
        <v>2453803.41061506</v>
      </c>
    </row>
    <row r="21" spans="2:4" x14ac:dyDescent="0.25">
      <c r="D21" s="21"/>
    </row>
    <row r="25" spans="2:4" x14ac:dyDescent="0.25">
      <c r="B25" t="s">
        <v>77</v>
      </c>
      <c r="C25" t="s">
        <v>78</v>
      </c>
    </row>
    <row r="26" spans="2:4" ht="15.75" thickBot="1" x14ac:dyDescent="0.3">
      <c r="B26" s="27">
        <f>SLOPE(D14:D20,C14:C20)</f>
        <v>4361.1825959389598</v>
      </c>
      <c r="C26">
        <v>30000</v>
      </c>
      <c r="D26">
        <f>+C26^0.7</f>
        <v>1361.3972791592589</v>
      </c>
    </row>
    <row r="27" spans="2:4" ht="15.75" thickBot="1" x14ac:dyDescent="0.3">
      <c r="B27" t="s">
        <v>83</v>
      </c>
      <c r="C27" s="13">
        <f>B26*D26</f>
        <v>5937302.1200280134</v>
      </c>
    </row>
    <row r="28" spans="2:4" x14ac:dyDescent="0.25">
      <c r="B28" t="s">
        <v>289</v>
      </c>
    </row>
    <row r="29" spans="2:4" x14ac:dyDescent="0.25">
      <c r="B29">
        <v>600</v>
      </c>
      <c r="C29">
        <f>$B$26*B29^0.7</f>
        <v>383981.36272311158</v>
      </c>
    </row>
    <row r="30" spans="2:4" x14ac:dyDescent="0.25">
      <c r="B30">
        <v>850</v>
      </c>
      <c r="C30">
        <f t="shared" ref="C30:C93" si="3">$B$26*B30^0.7</f>
        <v>490001.62274437724</v>
      </c>
    </row>
    <row r="31" spans="2:4" x14ac:dyDescent="0.25">
      <c r="B31">
        <v>1100</v>
      </c>
      <c r="C31">
        <f t="shared" si="3"/>
        <v>586920.32573752722</v>
      </c>
    </row>
    <row r="32" spans="2:4" x14ac:dyDescent="0.25">
      <c r="B32">
        <v>1350</v>
      </c>
      <c r="C32">
        <f t="shared" si="3"/>
        <v>677388.63860863412</v>
      </c>
    </row>
    <row r="33" spans="2:3" x14ac:dyDescent="0.25">
      <c r="B33">
        <v>1600</v>
      </c>
      <c r="C33">
        <f t="shared" si="3"/>
        <v>762936.26367058349</v>
      </c>
    </row>
    <row r="34" spans="2:3" x14ac:dyDescent="0.25">
      <c r="B34">
        <v>1850</v>
      </c>
      <c r="C34">
        <f t="shared" si="3"/>
        <v>844548.27687286132</v>
      </c>
    </row>
    <row r="35" spans="2:3" x14ac:dyDescent="0.25">
      <c r="B35">
        <v>2100</v>
      </c>
      <c r="C35">
        <f t="shared" si="3"/>
        <v>922906.65275774896</v>
      </c>
    </row>
    <row r="36" spans="2:3" x14ac:dyDescent="0.25">
      <c r="B36">
        <v>2350</v>
      </c>
      <c r="C36">
        <f t="shared" si="3"/>
        <v>998508.51756506972</v>
      </c>
    </row>
    <row r="37" spans="2:3" x14ac:dyDescent="0.25">
      <c r="B37">
        <v>2600</v>
      </c>
      <c r="C37">
        <f t="shared" si="3"/>
        <v>1071730.5581082953</v>
      </c>
    </row>
    <row r="38" spans="2:3" x14ac:dyDescent="0.25">
      <c r="B38">
        <v>2850</v>
      </c>
      <c r="C38">
        <f t="shared" si="3"/>
        <v>1142866.9461684236</v>
      </c>
    </row>
    <row r="39" spans="2:3" x14ac:dyDescent="0.25">
      <c r="B39">
        <v>3100</v>
      </c>
      <c r="C39">
        <f t="shared" si="3"/>
        <v>1212153.0427028129</v>
      </c>
    </row>
    <row r="40" spans="2:3" x14ac:dyDescent="0.25">
      <c r="B40">
        <v>3350</v>
      </c>
      <c r="C40">
        <f t="shared" si="3"/>
        <v>1279780.9322116326</v>
      </c>
    </row>
    <row r="41" spans="2:3" x14ac:dyDescent="0.25">
      <c r="B41">
        <v>3600</v>
      </c>
      <c r="C41">
        <f t="shared" si="3"/>
        <v>1345910.0028394891</v>
      </c>
    </row>
    <row r="42" spans="2:3" x14ac:dyDescent="0.25">
      <c r="B42">
        <v>3850</v>
      </c>
      <c r="C42">
        <f t="shared" si="3"/>
        <v>1410674.3864350233</v>
      </c>
    </row>
    <row r="43" spans="2:3" x14ac:dyDescent="0.25">
      <c r="B43">
        <v>4100</v>
      </c>
      <c r="C43">
        <f t="shared" si="3"/>
        <v>1474188.3336885571</v>
      </c>
    </row>
    <row r="44" spans="2:3" x14ac:dyDescent="0.25">
      <c r="B44">
        <v>4350</v>
      </c>
      <c r="C44">
        <f t="shared" si="3"/>
        <v>1536550.1882424266</v>
      </c>
    </row>
    <row r="45" spans="2:3" x14ac:dyDescent="0.25">
      <c r="B45">
        <v>4600</v>
      </c>
      <c r="C45">
        <f t="shared" si="3"/>
        <v>1597845.3843471382</v>
      </c>
    </row>
    <row r="46" spans="2:3" x14ac:dyDescent="0.25">
      <c r="B46">
        <v>4850</v>
      </c>
      <c r="C46">
        <f t="shared" si="3"/>
        <v>1658148.7479083054</v>
      </c>
    </row>
    <row r="47" spans="2:3" x14ac:dyDescent="0.25">
      <c r="B47">
        <v>5100</v>
      </c>
      <c r="C47">
        <f t="shared" si="3"/>
        <v>1717526.2902923829</v>
      </c>
    </row>
    <row r="48" spans="2:3" x14ac:dyDescent="0.25">
      <c r="B48">
        <v>5350</v>
      </c>
      <c r="C48">
        <f t="shared" si="3"/>
        <v>1776036.6260340537</v>
      </c>
    </row>
    <row r="49" spans="2:3" x14ac:dyDescent="0.25">
      <c r="B49">
        <v>5600</v>
      </c>
      <c r="C49">
        <f t="shared" si="3"/>
        <v>1833732.1071477667</v>
      </c>
    </row>
    <row r="50" spans="2:3" x14ac:dyDescent="0.25">
      <c r="B50">
        <v>5850</v>
      </c>
      <c r="C50">
        <f t="shared" si="3"/>
        <v>1890659.740784741</v>
      </c>
    </row>
    <row r="51" spans="2:3" x14ac:dyDescent="0.25">
      <c r="B51">
        <v>6100</v>
      </c>
      <c r="C51">
        <f t="shared" si="3"/>
        <v>1946861.9390834437</v>
      </c>
    </row>
    <row r="52" spans="2:3" x14ac:dyDescent="0.25">
      <c r="B52">
        <v>6350</v>
      </c>
      <c r="C52">
        <f t="shared" si="3"/>
        <v>2002377.1375012565</v>
      </c>
    </row>
    <row r="53" spans="2:3" x14ac:dyDescent="0.25">
      <c r="B53">
        <v>6600</v>
      </c>
      <c r="C53">
        <f t="shared" si="3"/>
        <v>2057240.308951078</v>
      </c>
    </row>
    <row r="54" spans="2:3" x14ac:dyDescent="0.25">
      <c r="B54">
        <v>6850</v>
      </c>
      <c r="C54">
        <f t="shared" si="3"/>
        <v>2111483.3945720792</v>
      </c>
    </row>
    <row r="55" spans="2:3" x14ac:dyDescent="0.25">
      <c r="B55">
        <v>7100</v>
      </c>
      <c r="C55">
        <f t="shared" si="3"/>
        <v>2165135.6671933443</v>
      </c>
    </row>
    <row r="56" spans="2:3" x14ac:dyDescent="0.25">
      <c r="B56">
        <v>7350</v>
      </c>
      <c r="C56">
        <f t="shared" si="3"/>
        <v>2218224.0400003809</v>
      </c>
    </row>
    <row r="57" spans="2:3" x14ac:dyDescent="0.25">
      <c r="B57">
        <v>7600</v>
      </c>
      <c r="C57">
        <f t="shared" si="3"/>
        <v>2270773.330243892</v>
      </c>
    </row>
    <row r="58" spans="2:3" x14ac:dyDescent="0.25">
      <c r="B58">
        <v>7850</v>
      </c>
      <c r="C58">
        <f t="shared" si="3"/>
        <v>2322806.4857985228</v>
      </c>
    </row>
    <row r="59" spans="2:3" x14ac:dyDescent="0.25">
      <c r="B59">
        <v>8100</v>
      </c>
      <c r="C59">
        <f t="shared" si="3"/>
        <v>2374344.7808184717</v>
      </c>
    </row>
    <row r="60" spans="2:3" x14ac:dyDescent="0.25">
      <c r="B60">
        <v>8350</v>
      </c>
      <c r="C60">
        <f t="shared" si="3"/>
        <v>2425407.9855264523</v>
      </c>
    </row>
    <row r="61" spans="2:3" x14ac:dyDescent="0.25">
      <c r="B61">
        <v>8600</v>
      </c>
      <c r="C61">
        <f t="shared" si="3"/>
        <v>2476014.5142257558</v>
      </c>
    </row>
    <row r="62" spans="2:3" x14ac:dyDescent="0.25">
      <c r="B62">
        <v>8850</v>
      </c>
      <c r="C62">
        <f t="shared" si="3"/>
        <v>2526181.5548787462</v>
      </c>
    </row>
    <row r="63" spans="2:3" x14ac:dyDescent="0.25">
      <c r="B63">
        <v>9100</v>
      </c>
      <c r="C63">
        <f t="shared" si="3"/>
        <v>2575925.1830020845</v>
      </c>
    </row>
    <row r="64" spans="2:3" x14ac:dyDescent="0.25">
      <c r="B64">
        <v>9350</v>
      </c>
      <c r="C64">
        <f t="shared" si="3"/>
        <v>2625260.4621544494</v>
      </c>
    </row>
    <row r="65" spans="2:3" x14ac:dyDescent="0.25">
      <c r="B65">
        <v>9600</v>
      </c>
      <c r="C65">
        <f t="shared" si="3"/>
        <v>2674201.5329105458</v>
      </c>
    </row>
    <row r="66" spans="2:3" x14ac:dyDescent="0.25">
      <c r="B66">
        <v>9850</v>
      </c>
      <c r="C66">
        <f t="shared" si="3"/>
        <v>2722761.6919052759</v>
      </c>
    </row>
    <row r="67" spans="2:3" x14ac:dyDescent="0.25">
      <c r="B67">
        <v>10100</v>
      </c>
      <c r="C67">
        <f t="shared" si="3"/>
        <v>2770953.4622796457</v>
      </c>
    </row>
    <row r="68" spans="2:3" x14ac:dyDescent="0.25">
      <c r="B68">
        <v>10350</v>
      </c>
      <c r="C68">
        <f t="shared" si="3"/>
        <v>2818788.6566528147</v>
      </c>
    </row>
    <row r="69" spans="2:3" x14ac:dyDescent="0.25">
      <c r="B69">
        <v>10600</v>
      </c>
      <c r="C69">
        <f t="shared" si="3"/>
        <v>2866278.4335742006</v>
      </c>
    </row>
    <row r="70" spans="2:3" x14ac:dyDescent="0.25">
      <c r="B70">
        <v>10850</v>
      </c>
      <c r="C70">
        <f t="shared" si="3"/>
        <v>2913433.3482681788</v>
      </c>
    </row>
    <row r="71" spans="2:3" x14ac:dyDescent="0.25">
      <c r="B71">
        <v>11100</v>
      </c>
      <c r="C71">
        <f t="shared" si="3"/>
        <v>2960263.3983662929</v>
      </c>
    </row>
    <row r="72" spans="2:3" x14ac:dyDescent="0.25">
      <c r="B72">
        <v>11350</v>
      </c>
      <c r="C72">
        <f t="shared" si="3"/>
        <v>3006778.0652236124</v>
      </c>
    </row>
    <row r="73" spans="2:3" x14ac:dyDescent="0.25">
      <c r="B73">
        <v>11600</v>
      </c>
      <c r="C73">
        <f t="shared" si="3"/>
        <v>3052986.3513332661</v>
      </c>
    </row>
    <row r="74" spans="2:3" x14ac:dyDescent="0.25">
      <c r="B74">
        <v>11850</v>
      </c>
      <c r="C74">
        <f t="shared" si="3"/>
        <v>3098896.8142835977</v>
      </c>
    </row>
    <row r="75" spans="2:3" x14ac:dyDescent="0.25">
      <c r="B75">
        <v>12100</v>
      </c>
      <c r="C75">
        <f t="shared" si="3"/>
        <v>3144517.597643455</v>
      </c>
    </row>
    <row r="76" spans="2:3" x14ac:dyDescent="0.25">
      <c r="B76">
        <v>12350</v>
      </c>
      <c r="C76">
        <f t="shared" si="3"/>
        <v>3189856.4591111238</v>
      </c>
    </row>
    <row r="77" spans="2:3" x14ac:dyDescent="0.25">
      <c r="B77">
        <v>12600</v>
      </c>
      <c r="C77">
        <f t="shared" si="3"/>
        <v>3234920.7962196791</v>
      </c>
    </row>
    <row r="78" spans="2:3" x14ac:dyDescent="0.25">
      <c r="B78">
        <v>12850</v>
      </c>
      <c r="C78">
        <f t="shared" si="3"/>
        <v>3279717.6698550456</v>
      </c>
    </row>
    <row r="79" spans="2:3" x14ac:dyDescent="0.25">
      <c r="B79">
        <v>13100</v>
      </c>
      <c r="C79">
        <f t="shared" si="3"/>
        <v>3324253.8258117451</v>
      </c>
    </row>
    <row r="80" spans="2:3" x14ac:dyDescent="0.25">
      <c r="B80">
        <v>13350</v>
      </c>
      <c r="C80">
        <f t="shared" si="3"/>
        <v>3368535.7145843147</v>
      </c>
    </row>
    <row r="81" spans="2:3" x14ac:dyDescent="0.25">
      <c r="B81">
        <v>13600</v>
      </c>
      <c r="C81">
        <f t="shared" si="3"/>
        <v>3412569.5095690577</v>
      </c>
    </row>
    <row r="82" spans="2:3" x14ac:dyDescent="0.25">
      <c r="B82">
        <v>13850</v>
      </c>
      <c r="C82">
        <f t="shared" si="3"/>
        <v>3456361.1238306258</v>
      </c>
    </row>
    <row r="83" spans="2:3" x14ac:dyDescent="0.25">
      <c r="B83">
        <v>14100</v>
      </c>
      <c r="C83">
        <f t="shared" si="3"/>
        <v>3499916.2255704179</v>
      </c>
    </row>
    <row r="84" spans="2:3" x14ac:dyDescent="0.25">
      <c r="B84">
        <v>14350</v>
      </c>
      <c r="C84">
        <f t="shared" si="3"/>
        <v>3543240.2524184803</v>
      </c>
    </row>
    <row r="85" spans="2:3" x14ac:dyDescent="0.25">
      <c r="B85">
        <v>14600</v>
      </c>
      <c r="C85">
        <f t="shared" si="3"/>
        <v>3586338.4246573257</v>
      </c>
    </row>
    <row r="86" spans="2:3" x14ac:dyDescent="0.25">
      <c r="B86">
        <v>14850</v>
      </c>
      <c r="C86">
        <f t="shared" si="3"/>
        <v>3629215.7574743135</v>
      </c>
    </row>
    <row r="87" spans="2:3" x14ac:dyDescent="0.25">
      <c r="B87">
        <v>15100</v>
      </c>
      <c r="C87">
        <f t="shared" si="3"/>
        <v>3671877.0723291403</v>
      </c>
    </row>
    <row r="88" spans="2:3" x14ac:dyDescent="0.25">
      <c r="B88">
        <v>15350</v>
      </c>
      <c r="C88">
        <f t="shared" si="3"/>
        <v>3714327.0075138905</v>
      </c>
    </row>
    <row r="89" spans="2:3" x14ac:dyDescent="0.25">
      <c r="B89">
        <v>15600</v>
      </c>
      <c r="C89">
        <f t="shared" si="3"/>
        <v>3756570.0279751732</v>
      </c>
    </row>
    <row r="90" spans="2:3" x14ac:dyDescent="0.25">
      <c r="B90">
        <v>15850</v>
      </c>
      <c r="C90">
        <f t="shared" si="3"/>
        <v>3798610.4344609068</v>
      </c>
    </row>
    <row r="91" spans="2:3" x14ac:dyDescent="0.25">
      <c r="B91">
        <v>16100</v>
      </c>
      <c r="C91">
        <f t="shared" si="3"/>
        <v>3840452.3720481014</v>
      </c>
    </row>
    <row r="92" spans="2:3" x14ac:dyDescent="0.25">
      <c r="B92">
        <v>16350</v>
      </c>
      <c r="C92">
        <f t="shared" si="3"/>
        <v>3882099.8381024194</v>
      </c>
    </row>
    <row r="93" spans="2:3" x14ac:dyDescent="0.25">
      <c r="B93">
        <v>16600</v>
      </c>
      <c r="C93">
        <f t="shared" si="3"/>
        <v>3923556.6897155615</v>
      </c>
    </row>
    <row r="94" spans="2:3" x14ac:dyDescent="0.25">
      <c r="B94">
        <v>16850</v>
      </c>
      <c r="C94">
        <f t="shared" ref="C94:C157" si="4">$B$26*B94^0.7</f>
        <v>3964826.6506619342</v>
      </c>
    </row>
    <row r="95" spans="2:3" x14ac:dyDescent="0.25">
      <c r="B95">
        <v>17100</v>
      </c>
      <c r="C95">
        <f t="shared" si="4"/>
        <v>4005913.3179125031</v>
      </c>
    </row>
    <row r="96" spans="2:3" x14ac:dyDescent="0.25">
      <c r="B96">
        <v>17350</v>
      </c>
      <c r="C96">
        <f t="shared" si="4"/>
        <v>4046820.1677398817</v>
      </c>
    </row>
    <row r="97" spans="2:3" x14ac:dyDescent="0.25">
      <c r="B97">
        <v>17600</v>
      </c>
      <c r="C97">
        <f t="shared" si="4"/>
        <v>4087550.5614459896</v>
      </c>
    </row>
    <row r="98" spans="2:3" x14ac:dyDescent="0.25">
      <c r="B98">
        <v>17850</v>
      </c>
      <c r="C98">
        <f t="shared" si="4"/>
        <v>4128107.750740495</v>
      </c>
    </row>
    <row r="99" spans="2:3" x14ac:dyDescent="0.25">
      <c r="B99">
        <v>18100</v>
      </c>
      <c r="C99">
        <f t="shared" si="4"/>
        <v>4168494.8827960081</v>
      </c>
    </row>
    <row r="100" spans="2:3" x14ac:dyDescent="0.25">
      <c r="B100">
        <v>18350</v>
      </c>
      <c r="C100">
        <f t="shared" si="4"/>
        <v>4208715.0050035929</v>
      </c>
    </row>
    <row r="101" spans="2:3" x14ac:dyDescent="0.25">
      <c r="B101">
        <v>18600</v>
      </c>
      <c r="C101">
        <f t="shared" si="4"/>
        <v>4248771.0694502527</v>
      </c>
    </row>
    <row r="102" spans="2:3" x14ac:dyDescent="0.25">
      <c r="B102">
        <v>18850</v>
      </c>
      <c r="C102">
        <f t="shared" si="4"/>
        <v>4288665.9371380582</v>
      </c>
    </row>
    <row r="103" spans="2:3" x14ac:dyDescent="0.25">
      <c r="B103">
        <v>19100</v>
      </c>
      <c r="C103">
        <f t="shared" si="4"/>
        <v>4328402.3819631748</v>
      </c>
    </row>
    <row r="104" spans="2:3" x14ac:dyDescent="0.25">
      <c r="B104">
        <v>19350</v>
      </c>
      <c r="C104">
        <f t="shared" si="4"/>
        <v>4367983.0944712954</v>
      </c>
    </row>
    <row r="105" spans="2:3" x14ac:dyDescent="0.25">
      <c r="B105">
        <v>19600</v>
      </c>
      <c r="C105">
        <f t="shared" si="4"/>
        <v>4407410.6854048464</v>
      </c>
    </row>
    <row r="106" spans="2:3" x14ac:dyDescent="0.25">
      <c r="B106">
        <v>19850</v>
      </c>
      <c r="C106">
        <f t="shared" si="4"/>
        <v>4446687.6890559858</v>
      </c>
    </row>
    <row r="107" spans="2:3" x14ac:dyDescent="0.25">
      <c r="B107">
        <v>20100</v>
      </c>
      <c r="C107">
        <f t="shared" si="4"/>
        <v>4485816.566438294</v>
      </c>
    </row>
    <row r="108" spans="2:3" x14ac:dyDescent="0.25">
      <c r="B108">
        <v>20350</v>
      </c>
      <c r="C108">
        <f t="shared" si="4"/>
        <v>4524799.7082892023</v>
      </c>
    </row>
    <row r="109" spans="2:3" x14ac:dyDescent="0.25">
      <c r="B109">
        <v>20600</v>
      </c>
      <c r="C109">
        <f t="shared" si="4"/>
        <v>4563639.4379140344</v>
      </c>
    </row>
    <row r="110" spans="2:3" x14ac:dyDescent="0.25">
      <c r="B110">
        <v>20850</v>
      </c>
      <c r="C110">
        <f t="shared" si="4"/>
        <v>4602338.0138819013</v>
      </c>
    </row>
    <row r="111" spans="2:3" x14ac:dyDescent="0.25">
      <c r="B111">
        <v>21100</v>
      </c>
      <c r="C111">
        <f t="shared" si="4"/>
        <v>4640897.6325828396</v>
      </c>
    </row>
    <row r="112" spans="2:3" x14ac:dyDescent="0.25">
      <c r="B112">
        <v>21350</v>
      </c>
      <c r="C112">
        <f t="shared" si="4"/>
        <v>4679320.4306548852</v>
      </c>
    </row>
    <row r="113" spans="2:3" x14ac:dyDescent="0.25">
      <c r="B113">
        <v>21600</v>
      </c>
      <c r="C113">
        <f t="shared" si="4"/>
        <v>4717608.4872891298</v>
      </c>
    </row>
    <row r="114" spans="2:3" x14ac:dyDescent="0.25">
      <c r="B114">
        <v>21850</v>
      </c>
      <c r="C114">
        <f t="shared" si="4"/>
        <v>4755763.8264202448</v>
      </c>
    </row>
    <row r="115" spans="2:3" x14ac:dyDescent="0.25">
      <c r="B115">
        <v>22100</v>
      </c>
      <c r="C115">
        <f t="shared" si="4"/>
        <v>4793788.418809453</v>
      </c>
    </row>
    <row r="116" spans="2:3" x14ac:dyDescent="0.25">
      <c r="B116">
        <v>22350</v>
      </c>
      <c r="C116">
        <f t="shared" si="4"/>
        <v>4831684.1840262692</v>
      </c>
    </row>
    <row r="117" spans="2:3" x14ac:dyDescent="0.25">
      <c r="B117">
        <v>22600</v>
      </c>
      <c r="C117">
        <f t="shared" si="4"/>
        <v>4869452.9923351184</v>
      </c>
    </row>
    <row r="118" spans="2:3" x14ac:dyDescent="0.25">
      <c r="B118">
        <v>22850</v>
      </c>
      <c r="C118">
        <f t="shared" si="4"/>
        <v>4907096.6664923429</v>
      </c>
    </row>
    <row r="119" spans="2:3" x14ac:dyDescent="0.25">
      <c r="B119">
        <v>23100</v>
      </c>
      <c r="C119">
        <f t="shared" si="4"/>
        <v>4944616.9834588142</v>
      </c>
    </row>
    <row r="120" spans="2:3" x14ac:dyDescent="0.25">
      <c r="B120">
        <v>23350</v>
      </c>
      <c r="C120">
        <f t="shared" si="4"/>
        <v>4982015.6760329306</v>
      </c>
    </row>
    <row r="121" spans="2:3" x14ac:dyDescent="0.25">
      <c r="B121">
        <v>23600</v>
      </c>
      <c r="C121">
        <f t="shared" si="4"/>
        <v>5019294.4344085837</v>
      </c>
    </row>
    <row r="122" spans="2:3" x14ac:dyDescent="0.25">
      <c r="B122">
        <v>23850</v>
      </c>
      <c r="C122">
        <f t="shared" si="4"/>
        <v>5056454.9076622501</v>
      </c>
    </row>
    <row r="123" spans="2:3" x14ac:dyDescent="0.25">
      <c r="B123">
        <v>24100</v>
      </c>
      <c r="C123">
        <f t="shared" si="4"/>
        <v>5093498.7051731497</v>
      </c>
    </row>
    <row r="124" spans="2:3" x14ac:dyDescent="0.25">
      <c r="B124">
        <v>24350</v>
      </c>
      <c r="C124">
        <f t="shared" si="4"/>
        <v>5130427.3979801666</v>
      </c>
    </row>
    <row r="125" spans="2:3" x14ac:dyDescent="0.25">
      <c r="B125">
        <v>24600</v>
      </c>
      <c r="C125">
        <f t="shared" si="4"/>
        <v>5167242.520078917</v>
      </c>
    </row>
    <row r="126" spans="2:3" x14ac:dyDescent="0.25">
      <c r="B126">
        <v>24850</v>
      </c>
      <c r="C126">
        <f t="shared" si="4"/>
        <v>5203945.569662285</v>
      </c>
    </row>
    <row r="127" spans="2:3" x14ac:dyDescent="0.25">
      <c r="B127">
        <v>25100</v>
      </c>
      <c r="C127">
        <f t="shared" si="4"/>
        <v>5240538.0103072831</v>
      </c>
    </row>
    <row r="128" spans="2:3" x14ac:dyDescent="0.25">
      <c r="B128">
        <v>25350</v>
      </c>
      <c r="C128">
        <f t="shared" si="4"/>
        <v>5277021.272111224</v>
      </c>
    </row>
    <row r="129" spans="2:3" x14ac:dyDescent="0.25">
      <c r="B129">
        <v>25600</v>
      </c>
      <c r="C129">
        <f t="shared" si="4"/>
        <v>5313396.7527797306</v>
      </c>
    </row>
    <row r="130" spans="2:3" x14ac:dyDescent="0.25">
      <c r="B130">
        <v>25850</v>
      </c>
      <c r="C130">
        <f t="shared" si="4"/>
        <v>5349665.8186691878</v>
      </c>
    </row>
    <row r="131" spans="2:3" x14ac:dyDescent="0.25">
      <c r="B131">
        <v>26100</v>
      </c>
      <c r="C131">
        <f t="shared" si="4"/>
        <v>5385829.8057857975</v>
      </c>
    </row>
    <row r="132" spans="2:3" x14ac:dyDescent="0.25">
      <c r="B132">
        <v>26350</v>
      </c>
      <c r="C132">
        <f t="shared" si="4"/>
        <v>5421890.0207436467</v>
      </c>
    </row>
    <row r="133" spans="2:3" x14ac:dyDescent="0.25">
      <c r="B133">
        <v>26600</v>
      </c>
      <c r="C133">
        <f t="shared" si="4"/>
        <v>5457847.7416836806</v>
      </c>
    </row>
    <row r="134" spans="2:3" x14ac:dyDescent="0.25">
      <c r="B134">
        <v>26850</v>
      </c>
      <c r="C134">
        <f t="shared" si="4"/>
        <v>5493704.2191555956</v>
      </c>
    </row>
    <row r="135" spans="2:3" x14ac:dyDescent="0.25">
      <c r="B135">
        <v>27100</v>
      </c>
      <c r="C135">
        <f t="shared" si="4"/>
        <v>5529460.676964514</v>
      </c>
    </row>
    <row r="136" spans="2:3" x14ac:dyDescent="0.25">
      <c r="B136">
        <v>27350</v>
      </c>
      <c r="C136">
        <f t="shared" si="4"/>
        <v>5565118.3129840167</v>
      </c>
    </row>
    <row r="137" spans="2:3" x14ac:dyDescent="0.25">
      <c r="B137">
        <v>27600</v>
      </c>
      <c r="C137">
        <f t="shared" si="4"/>
        <v>5600678.2999373972</v>
      </c>
    </row>
    <row r="138" spans="2:3" x14ac:dyDescent="0.25">
      <c r="B138">
        <v>27850</v>
      </c>
      <c r="C138">
        <f t="shared" si="4"/>
        <v>5636141.7861484028</v>
      </c>
    </row>
    <row r="139" spans="2:3" x14ac:dyDescent="0.25">
      <c r="B139">
        <v>28100</v>
      </c>
      <c r="C139">
        <f t="shared" si="4"/>
        <v>5671509.8962631021</v>
      </c>
    </row>
    <row r="140" spans="2:3" x14ac:dyDescent="0.25">
      <c r="B140">
        <v>28350</v>
      </c>
      <c r="C140">
        <f t="shared" si="4"/>
        <v>5706783.7319441708</v>
      </c>
    </row>
    <row r="141" spans="2:3" x14ac:dyDescent="0.25">
      <c r="B141">
        <v>28600</v>
      </c>
      <c r="C141">
        <f t="shared" si="4"/>
        <v>5741964.3725388413</v>
      </c>
    </row>
    <row r="142" spans="2:3" x14ac:dyDescent="0.25">
      <c r="B142">
        <v>28850</v>
      </c>
      <c r="C142">
        <f t="shared" si="4"/>
        <v>5777052.8757218234</v>
      </c>
    </row>
    <row r="143" spans="2:3" x14ac:dyDescent="0.25">
      <c r="B143">
        <v>29100</v>
      </c>
      <c r="C143">
        <f t="shared" si="4"/>
        <v>5812050.2781142853</v>
      </c>
    </row>
    <row r="144" spans="2:3" x14ac:dyDescent="0.25">
      <c r="B144">
        <v>29350</v>
      </c>
      <c r="C144">
        <f t="shared" si="4"/>
        <v>5846957.5958799655</v>
      </c>
    </row>
    <row r="145" spans="2:3" x14ac:dyDescent="0.25">
      <c r="B145">
        <v>29600</v>
      </c>
      <c r="C145">
        <f t="shared" si="4"/>
        <v>5881775.8252995256</v>
      </c>
    </row>
    <row r="146" spans="2:3" x14ac:dyDescent="0.25">
      <c r="B146">
        <v>29850</v>
      </c>
      <c r="C146">
        <f t="shared" si="4"/>
        <v>5916505.9433240406</v>
      </c>
    </row>
    <row r="147" spans="2:3" x14ac:dyDescent="0.25">
      <c r="B147">
        <v>30100</v>
      </c>
      <c r="C147">
        <f t="shared" si="4"/>
        <v>5951148.9081085911</v>
      </c>
    </row>
    <row r="148" spans="2:3" x14ac:dyDescent="0.25">
      <c r="B148">
        <v>30350</v>
      </c>
      <c r="C148">
        <f t="shared" si="4"/>
        <v>5985705.6595268063</v>
      </c>
    </row>
    <row r="149" spans="2:3" x14ac:dyDescent="0.25">
      <c r="B149">
        <v>30600</v>
      </c>
      <c r="C149">
        <f t="shared" si="4"/>
        <v>6020177.1196672274</v>
      </c>
    </row>
    <row r="150" spans="2:3" x14ac:dyDescent="0.25">
      <c r="B150">
        <v>30850</v>
      </c>
      <c r="C150">
        <f t="shared" si="4"/>
        <v>6054564.1933122119</v>
      </c>
    </row>
    <row r="151" spans="2:3" x14ac:dyDescent="0.25">
      <c r="B151">
        <v>31100</v>
      </c>
      <c r="C151">
        <f t="shared" si="4"/>
        <v>6088867.7684002426</v>
      </c>
    </row>
    <row r="152" spans="2:3" x14ac:dyDescent="0.25">
      <c r="B152">
        <v>31350</v>
      </c>
      <c r="C152">
        <f t="shared" si="4"/>
        <v>6123088.7164721983</v>
      </c>
    </row>
    <row r="153" spans="2:3" x14ac:dyDescent="0.25">
      <c r="B153">
        <v>31600</v>
      </c>
      <c r="C153">
        <f t="shared" si="4"/>
        <v>6157227.8931023674</v>
      </c>
    </row>
    <row r="154" spans="2:3" x14ac:dyDescent="0.25">
      <c r="B154">
        <v>31850</v>
      </c>
      <c r="C154">
        <f t="shared" si="4"/>
        <v>6191286.1383148469</v>
      </c>
    </row>
    <row r="155" spans="2:3" x14ac:dyDescent="0.25">
      <c r="B155">
        <v>32100</v>
      </c>
      <c r="C155">
        <f t="shared" si="4"/>
        <v>6225264.2769858437</v>
      </c>
    </row>
    <row r="156" spans="2:3" x14ac:dyDescent="0.25">
      <c r="B156">
        <v>32350</v>
      </c>
      <c r="C156">
        <f t="shared" si="4"/>
        <v>6259163.119232568</v>
      </c>
    </row>
    <row r="157" spans="2:3" x14ac:dyDescent="0.25">
      <c r="B157">
        <v>32600</v>
      </c>
      <c r="C157">
        <f t="shared" si="4"/>
        <v>6292983.4607892092</v>
      </c>
    </row>
    <row r="158" spans="2:3" x14ac:dyDescent="0.25">
      <c r="B158">
        <v>32850</v>
      </c>
      <c r="C158">
        <f t="shared" ref="C158:C221" si="5">$B$26*B158^0.7</f>
        <v>6326726.0833705012</v>
      </c>
    </row>
    <row r="159" spans="2:3" x14ac:dyDescent="0.25">
      <c r="B159">
        <v>33100</v>
      </c>
      <c r="C159">
        <f t="shared" si="5"/>
        <v>6360391.7550234012</v>
      </c>
    </row>
    <row r="160" spans="2:3" x14ac:dyDescent="0.25">
      <c r="B160">
        <v>33350</v>
      </c>
      <c r="C160">
        <f t="shared" si="5"/>
        <v>6393981.230467435</v>
      </c>
    </row>
    <row r="161" spans="2:3" x14ac:dyDescent="0.25">
      <c r="B161">
        <v>33600</v>
      </c>
      <c r="C161">
        <f t="shared" si="5"/>
        <v>6427495.2514239922</v>
      </c>
    </row>
    <row r="162" spans="2:3" x14ac:dyDescent="0.25">
      <c r="B162">
        <v>33850</v>
      </c>
      <c r="C162">
        <f t="shared" si="5"/>
        <v>6460934.5469350973</v>
      </c>
    </row>
    <row r="163" spans="2:3" x14ac:dyDescent="0.25">
      <c r="B163">
        <v>34100</v>
      </c>
      <c r="C163">
        <f t="shared" si="5"/>
        <v>6494299.8336721836</v>
      </c>
    </row>
    <row r="164" spans="2:3" x14ac:dyDescent="0.25">
      <c r="B164">
        <v>34350</v>
      </c>
      <c r="C164">
        <f t="shared" si="5"/>
        <v>6527591.8162349937</v>
      </c>
    </row>
    <row r="165" spans="2:3" x14ac:dyDescent="0.25">
      <c r="B165">
        <v>34600</v>
      </c>
      <c r="C165">
        <f t="shared" si="5"/>
        <v>6560811.1874412354</v>
      </c>
    </row>
    <row r="166" spans="2:3" x14ac:dyDescent="0.25">
      <c r="B166">
        <v>34850</v>
      </c>
      <c r="C166">
        <f t="shared" si="5"/>
        <v>6593958.6286072126</v>
      </c>
    </row>
    <row r="167" spans="2:3" x14ac:dyDescent="0.25">
      <c r="B167">
        <v>35100</v>
      </c>
      <c r="C167">
        <f t="shared" si="5"/>
        <v>6627034.8098197877</v>
      </c>
    </row>
    <row r="168" spans="2:3" x14ac:dyDescent="0.25">
      <c r="B168">
        <v>35350</v>
      </c>
      <c r="C168">
        <f t="shared" si="5"/>
        <v>6660040.3902001129</v>
      </c>
    </row>
    <row r="169" spans="2:3" x14ac:dyDescent="0.25">
      <c r="B169">
        <v>35600</v>
      </c>
      <c r="C169">
        <f t="shared" si="5"/>
        <v>6692976.0181592098</v>
      </c>
    </row>
    <row r="170" spans="2:3" x14ac:dyDescent="0.25">
      <c r="B170">
        <v>35850</v>
      </c>
      <c r="C170">
        <f t="shared" si="5"/>
        <v>6725842.3316459525</v>
      </c>
    </row>
    <row r="171" spans="2:3" x14ac:dyDescent="0.25">
      <c r="B171">
        <v>36100</v>
      </c>
      <c r="C171">
        <f t="shared" si="5"/>
        <v>6758639.9583875826</v>
      </c>
    </row>
    <row r="172" spans="2:3" x14ac:dyDescent="0.25">
      <c r="B172">
        <v>36350</v>
      </c>
      <c r="C172">
        <f t="shared" si="5"/>
        <v>6791369.5161230704</v>
      </c>
    </row>
    <row r="173" spans="2:3" x14ac:dyDescent="0.25">
      <c r="B173">
        <v>36600</v>
      </c>
      <c r="C173">
        <f t="shared" si="5"/>
        <v>6824031.6128295697</v>
      </c>
    </row>
    <row r="174" spans="2:3" x14ac:dyDescent="0.25">
      <c r="B174">
        <v>36850</v>
      </c>
      <c r="C174">
        <f t="shared" si="5"/>
        <v>6856626.8469422515</v>
      </c>
    </row>
    <row r="175" spans="2:3" x14ac:dyDescent="0.25">
      <c r="B175">
        <v>37100</v>
      </c>
      <c r="C175">
        <f t="shared" si="5"/>
        <v>6889155.8075677147</v>
      </c>
    </row>
    <row r="176" spans="2:3" x14ac:dyDescent="0.25">
      <c r="B176">
        <v>37350</v>
      </c>
      <c r="C176">
        <f t="shared" si="5"/>
        <v>6921619.074691223</v>
      </c>
    </row>
    <row r="177" spans="2:3" x14ac:dyDescent="0.25">
      <c r="B177">
        <v>37600</v>
      </c>
      <c r="C177">
        <f t="shared" si="5"/>
        <v>6954017.2193779899</v>
      </c>
    </row>
    <row r="178" spans="2:3" x14ac:dyDescent="0.25">
      <c r="B178">
        <v>37850</v>
      </c>
      <c r="C178">
        <f t="shared" si="5"/>
        <v>6986350.8039686969</v>
      </c>
    </row>
    <row r="179" spans="2:3" x14ac:dyDescent="0.25">
      <c r="B179">
        <v>38100</v>
      </c>
      <c r="C179">
        <f t="shared" si="5"/>
        <v>7018620.3822694886</v>
      </c>
    </row>
    <row r="180" spans="2:3" x14ac:dyDescent="0.25">
      <c r="B180">
        <v>38350</v>
      </c>
      <c r="C180">
        <f t="shared" si="5"/>
        <v>7050826.4997365829</v>
      </c>
    </row>
    <row r="181" spans="2:3" x14ac:dyDescent="0.25">
      <c r="B181">
        <v>38600</v>
      </c>
      <c r="C181">
        <f t="shared" si="5"/>
        <v>7082969.6936557563</v>
      </c>
    </row>
    <row r="182" spans="2:3" x14ac:dyDescent="0.25">
      <c r="B182">
        <v>38850</v>
      </c>
      <c r="C182">
        <f t="shared" si="5"/>
        <v>7115050.4933167538</v>
      </c>
    </row>
    <row r="183" spans="2:3" x14ac:dyDescent="0.25">
      <c r="B183">
        <v>39100</v>
      </c>
      <c r="C183">
        <f t="shared" si="5"/>
        <v>7147069.4201829862</v>
      </c>
    </row>
    <row r="184" spans="2:3" x14ac:dyDescent="0.25">
      <c r="B184">
        <v>39350</v>
      </c>
      <c r="C184">
        <f t="shared" si="5"/>
        <v>7179026.9880564893</v>
      </c>
    </row>
    <row r="185" spans="2:3" x14ac:dyDescent="0.25">
      <c r="B185">
        <v>39600</v>
      </c>
      <c r="C185">
        <f t="shared" si="5"/>
        <v>7210923.7032383736</v>
      </c>
    </row>
    <row r="186" spans="2:3" x14ac:dyDescent="0.25">
      <c r="B186">
        <v>39850</v>
      </c>
      <c r="C186">
        <f t="shared" si="5"/>
        <v>7242760.0646849945</v>
      </c>
    </row>
    <row r="187" spans="2:3" x14ac:dyDescent="0.25">
      <c r="B187">
        <v>40100</v>
      </c>
      <c r="C187">
        <f t="shared" si="5"/>
        <v>7274536.564159831</v>
      </c>
    </row>
    <row r="188" spans="2:3" x14ac:dyDescent="0.25">
      <c r="B188">
        <v>40350</v>
      </c>
      <c r="C188">
        <f t="shared" si="5"/>
        <v>7306253.6863813624</v>
      </c>
    </row>
    <row r="189" spans="2:3" x14ac:dyDescent="0.25">
      <c r="B189">
        <v>40600</v>
      </c>
      <c r="C189">
        <f t="shared" si="5"/>
        <v>7337911.9091669563</v>
      </c>
    </row>
    <row r="190" spans="2:3" x14ac:dyDescent="0.25">
      <c r="B190">
        <v>40850</v>
      </c>
      <c r="C190">
        <f t="shared" si="5"/>
        <v>7369511.7035730071</v>
      </c>
    </row>
    <row r="191" spans="2:3" x14ac:dyDescent="0.25">
      <c r="B191">
        <v>41100</v>
      </c>
      <c r="C191">
        <f t="shared" si="5"/>
        <v>7401053.5340313055</v>
      </c>
    </row>
    <row r="192" spans="2:3" x14ac:dyDescent="0.25">
      <c r="B192">
        <v>41350</v>
      </c>
      <c r="C192">
        <f t="shared" si="5"/>
        <v>7432537.8584819725</v>
      </c>
    </row>
    <row r="193" spans="2:3" x14ac:dyDescent="0.25">
      <c r="B193">
        <v>41600</v>
      </c>
      <c r="C193">
        <f t="shared" si="5"/>
        <v>7463965.1285027694</v>
      </c>
    </row>
    <row r="194" spans="2:3" x14ac:dyDescent="0.25">
      <c r="B194">
        <v>41850</v>
      </c>
      <c r="C194">
        <f t="shared" si="5"/>
        <v>7495335.7894352386</v>
      </c>
    </row>
    <row r="195" spans="2:3" x14ac:dyDescent="0.25">
      <c r="B195">
        <v>42100</v>
      </c>
      <c r="C195">
        <f t="shared" si="5"/>
        <v>7526650.2805075226</v>
      </c>
    </row>
    <row r="196" spans="2:3" x14ac:dyDescent="0.25">
      <c r="B196">
        <v>42350</v>
      </c>
      <c r="C196">
        <f t="shared" si="5"/>
        <v>7557909.0349540068</v>
      </c>
    </row>
    <row r="197" spans="2:3" x14ac:dyDescent="0.25">
      <c r="B197">
        <v>42600</v>
      </c>
      <c r="C197">
        <f t="shared" si="5"/>
        <v>7589112.4801320452</v>
      </c>
    </row>
    <row r="198" spans="2:3" x14ac:dyDescent="0.25">
      <c r="B198">
        <v>42850</v>
      </c>
      <c r="C198">
        <f t="shared" si="5"/>
        <v>7620261.0376356393</v>
      </c>
    </row>
    <row r="199" spans="2:3" x14ac:dyDescent="0.25">
      <c r="B199">
        <v>43100</v>
      </c>
      <c r="C199">
        <f t="shared" si="5"/>
        <v>7651355.1234063208</v>
      </c>
    </row>
    <row r="200" spans="2:3" x14ac:dyDescent="0.25">
      <c r="B200">
        <v>43350</v>
      </c>
      <c r="C200">
        <f t="shared" si="5"/>
        <v>7682395.1478412664</v>
      </c>
    </row>
    <row r="201" spans="2:3" x14ac:dyDescent="0.25">
      <c r="B201">
        <v>43600</v>
      </c>
      <c r="C201">
        <f t="shared" si="5"/>
        <v>7713381.5158986924</v>
      </c>
    </row>
    <row r="202" spans="2:3" x14ac:dyDescent="0.25">
      <c r="B202">
        <v>43850</v>
      </c>
      <c r="C202">
        <f t="shared" si="5"/>
        <v>7744314.6272006948</v>
      </c>
    </row>
    <row r="203" spans="2:3" x14ac:dyDescent="0.25">
      <c r="B203">
        <v>44100</v>
      </c>
      <c r="C203">
        <f t="shared" si="5"/>
        <v>7775194.876133604</v>
      </c>
    </row>
    <row r="204" spans="2:3" x14ac:dyDescent="0.25">
      <c r="B204">
        <v>44350</v>
      </c>
      <c r="C204">
        <f t="shared" si="5"/>
        <v>7806022.6519457884</v>
      </c>
    </row>
    <row r="205" spans="2:3" x14ac:dyDescent="0.25">
      <c r="B205">
        <v>44600</v>
      </c>
      <c r="C205">
        <f t="shared" si="5"/>
        <v>7836798.3388431976</v>
      </c>
    </row>
    <row r="206" spans="2:3" x14ac:dyDescent="0.25">
      <c r="B206">
        <v>44850</v>
      </c>
      <c r="C206">
        <f t="shared" si="5"/>
        <v>7867522.3160825092</v>
      </c>
    </row>
    <row r="207" spans="2:3" x14ac:dyDescent="0.25">
      <c r="B207">
        <v>45100</v>
      </c>
      <c r="C207">
        <f t="shared" si="5"/>
        <v>7898194.9580621729</v>
      </c>
    </row>
    <row r="208" spans="2:3" x14ac:dyDescent="0.25">
      <c r="B208">
        <v>45350</v>
      </c>
      <c r="C208">
        <f t="shared" si="5"/>
        <v>7928816.6344111273</v>
      </c>
    </row>
    <row r="209" spans="2:3" x14ac:dyDescent="0.25">
      <c r="B209">
        <v>45600</v>
      </c>
      <c r="C209">
        <f t="shared" si="5"/>
        <v>7959387.7100755405</v>
      </c>
    </row>
    <row r="210" spans="2:3" x14ac:dyDescent="0.25">
      <c r="B210">
        <v>45850</v>
      </c>
      <c r="C210">
        <f t="shared" si="5"/>
        <v>7989908.5454034712</v>
      </c>
    </row>
    <row r="211" spans="2:3" x14ac:dyDescent="0.25">
      <c r="B211">
        <v>46100</v>
      </c>
      <c r="C211">
        <f t="shared" si="5"/>
        <v>8020379.4962274842</v>
      </c>
    </row>
    <row r="212" spans="2:3" x14ac:dyDescent="0.25">
      <c r="B212">
        <v>46350</v>
      </c>
      <c r="C212">
        <f t="shared" si="5"/>
        <v>8050800.9139454728</v>
      </c>
    </row>
    <row r="213" spans="2:3" x14ac:dyDescent="0.25">
      <c r="B213">
        <v>46600</v>
      </c>
      <c r="C213">
        <f t="shared" si="5"/>
        <v>8081173.1455994667</v>
      </c>
    </row>
    <row r="214" spans="2:3" x14ac:dyDescent="0.25">
      <c r="B214">
        <v>46850</v>
      </c>
      <c r="C214">
        <f t="shared" si="5"/>
        <v>8111496.5339527186</v>
      </c>
    </row>
    <row r="215" spans="2:3" x14ac:dyDescent="0.25">
      <c r="B215">
        <v>47100</v>
      </c>
      <c r="C215">
        <f t="shared" si="5"/>
        <v>8141771.417564963</v>
      </c>
    </row>
    <row r="216" spans="2:3" x14ac:dyDescent="0.25">
      <c r="B216">
        <v>47350</v>
      </c>
      <c r="C216">
        <f t="shared" si="5"/>
        <v>8171998.130866034</v>
      </c>
    </row>
    <row r="217" spans="2:3" x14ac:dyDescent="0.25">
      <c r="B217">
        <v>47600</v>
      </c>
      <c r="C217">
        <f t="shared" si="5"/>
        <v>8202177.0042277295</v>
      </c>
    </row>
    <row r="218" spans="2:3" x14ac:dyDescent="0.25">
      <c r="B218">
        <v>47850</v>
      </c>
      <c r="C218">
        <f t="shared" si="5"/>
        <v>8232308.3640341023</v>
      </c>
    </row>
    <row r="219" spans="2:3" x14ac:dyDescent="0.25">
      <c r="B219">
        <v>48100</v>
      </c>
      <c r="C219">
        <f t="shared" si="5"/>
        <v>8262392.5327501558</v>
      </c>
    </row>
    <row r="220" spans="2:3" x14ac:dyDescent="0.25">
      <c r="B220">
        <v>48350</v>
      </c>
      <c r="C220">
        <f t="shared" si="5"/>
        <v>8292429.8289890354</v>
      </c>
    </row>
    <row r="221" spans="2:3" x14ac:dyDescent="0.25">
      <c r="B221">
        <v>48600</v>
      </c>
      <c r="C221">
        <f t="shared" si="5"/>
        <v>8322420.5675776452</v>
      </c>
    </row>
    <row r="222" spans="2:3" x14ac:dyDescent="0.25">
      <c r="B222">
        <v>48850</v>
      </c>
      <c r="C222">
        <f t="shared" ref="C222:C285" si="6">$B$26*B222^0.7</f>
        <v>8352365.0596209653</v>
      </c>
    </row>
    <row r="223" spans="2:3" x14ac:dyDescent="0.25">
      <c r="B223">
        <v>49100</v>
      </c>
      <c r="C223">
        <f t="shared" si="6"/>
        <v>8382263.6125647547</v>
      </c>
    </row>
    <row r="224" spans="2:3" x14ac:dyDescent="0.25">
      <c r="B224">
        <v>49350</v>
      </c>
      <c r="C224">
        <f t="shared" si="6"/>
        <v>8412116.5302570798</v>
      </c>
    </row>
    <row r="225" spans="2:3" x14ac:dyDescent="0.25">
      <c r="B225">
        <v>49600</v>
      </c>
      <c r="C225">
        <f t="shared" si="6"/>
        <v>8441924.1130083539</v>
      </c>
    </row>
    <row r="226" spans="2:3" x14ac:dyDescent="0.25">
      <c r="B226">
        <v>49850</v>
      </c>
      <c r="C226">
        <f t="shared" si="6"/>
        <v>8471686.6576501783</v>
      </c>
    </row>
    <row r="227" spans="2:3" x14ac:dyDescent="0.25">
      <c r="B227">
        <v>50100</v>
      </c>
      <c r="C227">
        <f t="shared" si="6"/>
        <v>8501404.4575928226</v>
      </c>
    </row>
    <row r="228" spans="2:3" x14ac:dyDescent="0.25">
      <c r="B228">
        <v>50350</v>
      </c>
      <c r="C228">
        <f t="shared" si="6"/>
        <v>8531077.8028816003</v>
      </c>
    </row>
    <row r="229" spans="2:3" x14ac:dyDescent="0.25">
      <c r="B229">
        <v>50600</v>
      </c>
      <c r="C229">
        <f t="shared" si="6"/>
        <v>8560706.9802518543</v>
      </c>
    </row>
    <row r="230" spans="2:3" x14ac:dyDescent="0.25">
      <c r="B230">
        <v>50850</v>
      </c>
      <c r="C230">
        <f t="shared" si="6"/>
        <v>8590292.2731829882</v>
      </c>
    </row>
    <row r="231" spans="2:3" x14ac:dyDescent="0.25">
      <c r="B231">
        <v>51100</v>
      </c>
      <c r="C231">
        <f t="shared" si="6"/>
        <v>8619833.9619512297</v>
      </c>
    </row>
    <row r="232" spans="2:3" x14ac:dyDescent="0.25">
      <c r="B232">
        <v>51350</v>
      </c>
      <c r="C232">
        <f t="shared" si="6"/>
        <v>8649332.3236812372</v>
      </c>
    </row>
    <row r="233" spans="2:3" x14ac:dyDescent="0.25">
      <c r="B233">
        <v>51600</v>
      </c>
      <c r="C233">
        <f t="shared" si="6"/>
        <v>8678787.6323967837</v>
      </c>
    </row>
    <row r="234" spans="2:3" x14ac:dyDescent="0.25">
      <c r="B234">
        <v>51850</v>
      </c>
      <c r="C234">
        <f t="shared" si="6"/>
        <v>8708200.1590702701</v>
      </c>
    </row>
    <row r="235" spans="2:3" x14ac:dyDescent="0.25">
      <c r="B235">
        <v>52100</v>
      </c>
      <c r="C235">
        <f t="shared" si="6"/>
        <v>8737570.171671221</v>
      </c>
    </row>
    <row r="236" spans="2:3" x14ac:dyDescent="0.25">
      <c r="B236">
        <v>52350</v>
      </c>
      <c r="C236">
        <f t="shared" si="6"/>
        <v>8766897.935213834</v>
      </c>
    </row>
    <row r="237" spans="2:3" x14ac:dyDescent="0.25">
      <c r="B237">
        <v>52600</v>
      </c>
      <c r="C237">
        <f t="shared" si="6"/>
        <v>8796183.7118035033</v>
      </c>
    </row>
    <row r="238" spans="2:3" x14ac:dyDescent="0.25">
      <c r="B238">
        <v>52850</v>
      </c>
      <c r="C238">
        <f t="shared" si="6"/>
        <v>8825427.7606823985</v>
      </c>
    </row>
    <row r="239" spans="2:3" x14ac:dyDescent="0.25">
      <c r="B239">
        <v>53100</v>
      </c>
      <c r="C239">
        <f t="shared" si="6"/>
        <v>8854630.3382741772</v>
      </c>
    </row>
    <row r="240" spans="2:3" x14ac:dyDescent="0.25">
      <c r="B240">
        <v>53350</v>
      </c>
      <c r="C240">
        <f t="shared" si="6"/>
        <v>8883791.6982276589</v>
      </c>
    </row>
    <row r="241" spans="2:3" x14ac:dyDescent="0.25">
      <c r="B241">
        <v>53600</v>
      </c>
      <c r="C241">
        <f t="shared" si="6"/>
        <v>8912912.091459807</v>
      </c>
    </row>
    <row r="242" spans="2:3" x14ac:dyDescent="0.25">
      <c r="B242">
        <v>53850</v>
      </c>
      <c r="C242">
        <f t="shared" si="6"/>
        <v>8941991.7661976926</v>
      </c>
    </row>
    <row r="243" spans="2:3" x14ac:dyDescent="0.25">
      <c r="B243">
        <v>54100</v>
      </c>
      <c r="C243">
        <f t="shared" si="6"/>
        <v>8971030.9680196438</v>
      </c>
    </row>
    <row r="244" spans="2:3" x14ac:dyDescent="0.25">
      <c r="B244">
        <v>54350</v>
      </c>
      <c r="C244">
        <f t="shared" si="6"/>
        <v>9000029.9398957174</v>
      </c>
    </row>
    <row r="245" spans="2:3" x14ac:dyDescent="0.25">
      <c r="B245">
        <v>54600</v>
      </c>
      <c r="C245">
        <f t="shared" si="6"/>
        <v>9028988.9222271182</v>
      </c>
    </row>
    <row r="246" spans="2:3" x14ac:dyDescent="0.25">
      <c r="B246">
        <v>54850</v>
      </c>
      <c r="C246">
        <f t="shared" si="6"/>
        <v>9057908.1528851353</v>
      </c>
    </row>
    <row r="247" spans="2:3" x14ac:dyDescent="0.25">
      <c r="B247">
        <v>55100</v>
      </c>
      <c r="C247">
        <f t="shared" si="6"/>
        <v>9086787.8672490679</v>
      </c>
    </row>
    <row r="248" spans="2:3" x14ac:dyDescent="0.25">
      <c r="B248">
        <v>55350</v>
      </c>
      <c r="C248">
        <f t="shared" si="6"/>
        <v>9115628.2982435208</v>
      </c>
    </row>
    <row r="249" spans="2:3" x14ac:dyDescent="0.25">
      <c r="B249">
        <v>55600</v>
      </c>
      <c r="C249">
        <f t="shared" si="6"/>
        <v>9144429.6763750464</v>
      </c>
    </row>
    <row r="250" spans="2:3" x14ac:dyDescent="0.25">
      <c r="B250">
        <v>55850</v>
      </c>
      <c r="C250">
        <f t="shared" si="6"/>
        <v>9173192.2297679055</v>
      </c>
    </row>
    <row r="251" spans="2:3" x14ac:dyDescent="0.25">
      <c r="B251">
        <v>56100</v>
      </c>
      <c r="C251">
        <f t="shared" si="6"/>
        <v>9201916.1841992792</v>
      </c>
    </row>
    <row r="252" spans="2:3" x14ac:dyDescent="0.25">
      <c r="B252">
        <v>56350</v>
      </c>
      <c r="C252">
        <f t="shared" si="6"/>
        <v>9230601.7631337941</v>
      </c>
    </row>
    <row r="253" spans="2:3" x14ac:dyDescent="0.25">
      <c r="B253">
        <v>56600</v>
      </c>
      <c r="C253">
        <f t="shared" si="6"/>
        <v>9259249.1877572499</v>
      </c>
    </row>
    <row r="254" spans="2:3" x14ac:dyDescent="0.25">
      <c r="B254">
        <v>56850</v>
      </c>
      <c r="C254">
        <f t="shared" si="6"/>
        <v>9287858.6770099476</v>
      </c>
    </row>
    <row r="255" spans="2:3" x14ac:dyDescent="0.25">
      <c r="B255">
        <v>57100</v>
      </c>
      <c r="C255">
        <f t="shared" si="6"/>
        <v>9316430.4476191644</v>
      </c>
    </row>
    <row r="256" spans="2:3" x14ac:dyDescent="0.25">
      <c r="B256">
        <v>57350</v>
      </c>
      <c r="C256">
        <f t="shared" si="6"/>
        <v>9344964.7141311578</v>
      </c>
    </row>
    <row r="257" spans="2:3" x14ac:dyDescent="0.25">
      <c r="B257">
        <v>57600</v>
      </c>
      <c r="C257">
        <f t="shared" si="6"/>
        <v>9373461.6889424454</v>
      </c>
    </row>
    <row r="258" spans="2:3" x14ac:dyDescent="0.25">
      <c r="B258">
        <v>57850</v>
      </c>
      <c r="C258">
        <f t="shared" si="6"/>
        <v>9401921.5823306944</v>
      </c>
    </row>
    <row r="259" spans="2:3" x14ac:dyDescent="0.25">
      <c r="B259">
        <v>58100</v>
      </c>
      <c r="C259">
        <f t="shared" si="6"/>
        <v>9430344.6024848074</v>
      </c>
    </row>
    <row r="260" spans="2:3" x14ac:dyDescent="0.25">
      <c r="B260">
        <v>58350</v>
      </c>
      <c r="C260">
        <f t="shared" si="6"/>
        <v>9458730.955534637</v>
      </c>
    </row>
    <row r="261" spans="2:3" x14ac:dyDescent="0.25">
      <c r="B261">
        <v>58600</v>
      </c>
      <c r="C261">
        <f t="shared" si="6"/>
        <v>9487080.8455800228</v>
      </c>
    </row>
    <row r="262" spans="2:3" x14ac:dyDescent="0.25">
      <c r="B262">
        <v>58850</v>
      </c>
      <c r="C262">
        <f t="shared" si="6"/>
        <v>9515394.4747193977</v>
      </c>
    </row>
    <row r="263" spans="2:3" x14ac:dyDescent="0.25">
      <c r="B263">
        <v>59100</v>
      </c>
      <c r="C263">
        <f t="shared" si="6"/>
        <v>9543672.0430778265</v>
      </c>
    </row>
    <row r="264" spans="2:3" x14ac:dyDescent="0.25">
      <c r="B264">
        <v>59350</v>
      </c>
      <c r="C264">
        <f t="shared" si="6"/>
        <v>9571913.7488344815</v>
      </c>
    </row>
    <row r="265" spans="2:3" x14ac:dyDescent="0.25">
      <c r="B265">
        <v>59600</v>
      </c>
      <c r="C265">
        <f t="shared" si="6"/>
        <v>9600119.7882497646</v>
      </c>
    </row>
    <row r="266" spans="2:3" x14ac:dyDescent="0.25">
      <c r="B266">
        <v>59850</v>
      </c>
      <c r="C266">
        <f t="shared" si="6"/>
        <v>9628290.3556917477</v>
      </c>
    </row>
    <row r="267" spans="2:3" x14ac:dyDescent="0.25">
      <c r="B267">
        <v>60100</v>
      </c>
      <c r="C267">
        <f t="shared" si="6"/>
        <v>9656425.6436623558</v>
      </c>
    </row>
    <row r="268" spans="2:3" x14ac:dyDescent="0.25">
      <c r="B268">
        <v>60350</v>
      </c>
      <c r="C268">
        <f t="shared" si="6"/>
        <v>9684525.8428228386</v>
      </c>
    </row>
    <row r="269" spans="2:3" x14ac:dyDescent="0.25">
      <c r="B269">
        <v>60600</v>
      </c>
      <c r="C269">
        <f t="shared" si="6"/>
        <v>9712591.1420190316</v>
      </c>
    </row>
    <row r="270" spans="2:3" x14ac:dyDescent="0.25">
      <c r="B270">
        <v>60850</v>
      </c>
      <c r="C270">
        <f t="shared" si="6"/>
        <v>9740621.7283060141</v>
      </c>
    </row>
    <row r="271" spans="2:3" x14ac:dyDescent="0.25">
      <c r="B271">
        <v>61100</v>
      </c>
      <c r="C271">
        <f t="shared" si="6"/>
        <v>9768617.7869723327</v>
      </c>
    </row>
    <row r="272" spans="2:3" x14ac:dyDescent="0.25">
      <c r="B272">
        <v>61350</v>
      </c>
      <c r="C272">
        <f t="shared" si="6"/>
        <v>9796579.5015638862</v>
      </c>
    </row>
    <row r="273" spans="2:3" x14ac:dyDescent="0.25">
      <c r="B273">
        <v>61600</v>
      </c>
      <c r="C273">
        <f t="shared" si="6"/>
        <v>9824507.0539073739</v>
      </c>
    </row>
    <row r="274" spans="2:3" x14ac:dyDescent="0.25">
      <c r="B274">
        <v>61850</v>
      </c>
      <c r="C274">
        <f t="shared" si="6"/>
        <v>9852400.624133233</v>
      </c>
    </row>
    <row r="275" spans="2:3" x14ac:dyDescent="0.25">
      <c r="B275">
        <v>62100</v>
      </c>
      <c r="C275">
        <f t="shared" si="6"/>
        <v>9880260.3906982914</v>
      </c>
    </row>
    <row r="276" spans="2:3" x14ac:dyDescent="0.25">
      <c r="B276">
        <v>62350</v>
      </c>
      <c r="C276">
        <f t="shared" si="6"/>
        <v>9908086.5304079782</v>
      </c>
    </row>
    <row r="277" spans="2:3" x14ac:dyDescent="0.25">
      <c r="B277">
        <v>62600</v>
      </c>
      <c r="C277">
        <f t="shared" si="6"/>
        <v>9935879.2184381783</v>
      </c>
    </row>
    <row r="278" spans="2:3" x14ac:dyDescent="0.25">
      <c r="B278">
        <v>62850</v>
      </c>
      <c r="C278">
        <f t="shared" si="6"/>
        <v>9963638.628356697</v>
      </c>
    </row>
    <row r="279" spans="2:3" x14ac:dyDescent="0.25">
      <c r="B279">
        <v>63100</v>
      </c>
      <c r="C279">
        <f t="shared" si="6"/>
        <v>9991364.932144301</v>
      </c>
    </row>
    <row r="280" spans="2:3" x14ac:dyDescent="0.25">
      <c r="B280">
        <v>63350</v>
      </c>
      <c r="C280">
        <f t="shared" si="6"/>
        <v>10019058.300215552</v>
      </c>
    </row>
    <row r="281" spans="2:3" x14ac:dyDescent="0.25">
      <c r="B281">
        <v>63600</v>
      </c>
      <c r="C281">
        <f t="shared" si="6"/>
        <v>10046718.901439093</v>
      </c>
    </row>
    <row r="282" spans="2:3" x14ac:dyDescent="0.25">
      <c r="B282">
        <v>63850</v>
      </c>
      <c r="C282">
        <f t="shared" si="6"/>
        <v>10074346.903157743</v>
      </c>
    </row>
    <row r="283" spans="2:3" x14ac:dyDescent="0.25">
      <c r="B283">
        <v>64100</v>
      </c>
      <c r="C283">
        <f t="shared" si="6"/>
        <v>10101942.471208222</v>
      </c>
    </row>
    <row r="284" spans="2:3" x14ac:dyDescent="0.25">
      <c r="B284">
        <v>64350</v>
      </c>
      <c r="C284">
        <f t="shared" si="6"/>
        <v>10129505.769940475</v>
      </c>
    </row>
    <row r="285" spans="2:3" x14ac:dyDescent="0.25">
      <c r="B285">
        <v>64600</v>
      </c>
      <c r="C285">
        <f t="shared" si="6"/>
        <v>10157036.962236708</v>
      </c>
    </row>
    <row r="286" spans="2:3" x14ac:dyDescent="0.25">
      <c r="B286">
        <v>64850</v>
      </c>
      <c r="C286">
        <f t="shared" ref="C286:C317" si="7">$B$26*B286^0.7</f>
        <v>10184536.209530219</v>
      </c>
    </row>
    <row r="287" spans="2:3" x14ac:dyDescent="0.25">
      <c r="B287">
        <v>65100</v>
      </c>
      <c r="C287">
        <f t="shared" si="7"/>
        <v>10212003.67182371</v>
      </c>
    </row>
    <row r="288" spans="2:3" x14ac:dyDescent="0.25">
      <c r="B288">
        <v>65350</v>
      </c>
      <c r="C288">
        <f t="shared" si="7"/>
        <v>10239439.507707478</v>
      </c>
    </row>
    <row r="289" spans="2:3" x14ac:dyDescent="0.25">
      <c r="B289">
        <v>65600</v>
      </c>
      <c r="C289">
        <f t="shared" si="7"/>
        <v>10266843.874377187</v>
      </c>
    </row>
    <row r="290" spans="2:3" x14ac:dyDescent="0.25">
      <c r="B290">
        <v>65850</v>
      </c>
      <c r="C290">
        <f t="shared" si="7"/>
        <v>10294216.927651424</v>
      </c>
    </row>
    <row r="291" spans="2:3" x14ac:dyDescent="0.25">
      <c r="B291">
        <v>66100</v>
      </c>
      <c r="C291">
        <f t="shared" si="7"/>
        <v>10321558.821988964</v>
      </c>
    </row>
    <row r="292" spans="2:3" x14ac:dyDescent="0.25">
      <c r="B292">
        <v>66350</v>
      </c>
      <c r="C292">
        <f t="shared" si="7"/>
        <v>10348869.710505687</v>
      </c>
    </row>
    <row r="293" spans="2:3" x14ac:dyDescent="0.25">
      <c r="B293">
        <v>66600</v>
      </c>
      <c r="C293">
        <f t="shared" si="7"/>
        <v>10376149.744991276</v>
      </c>
    </row>
    <row r="294" spans="2:3" x14ac:dyDescent="0.25">
      <c r="B294">
        <v>66850</v>
      </c>
      <c r="C294">
        <f t="shared" si="7"/>
        <v>10403399.075925678</v>
      </c>
    </row>
    <row r="295" spans="2:3" x14ac:dyDescent="0.25">
      <c r="B295">
        <v>67100</v>
      </c>
      <c r="C295">
        <f t="shared" si="7"/>
        <v>10430617.85249518</v>
      </c>
    </row>
    <row r="296" spans="2:3" x14ac:dyDescent="0.25">
      <c r="B296">
        <v>67350</v>
      </c>
      <c r="C296">
        <f t="shared" si="7"/>
        <v>10457806.222608406</v>
      </c>
    </row>
    <row r="297" spans="2:3" x14ac:dyDescent="0.25">
      <c r="B297">
        <v>67600</v>
      </c>
      <c r="C297">
        <f t="shared" si="7"/>
        <v>10484964.332911888</v>
      </c>
    </row>
    <row r="298" spans="2:3" x14ac:dyDescent="0.25">
      <c r="B298">
        <v>67850</v>
      </c>
      <c r="C298">
        <f t="shared" si="7"/>
        <v>10512092.328805443</v>
      </c>
    </row>
    <row r="299" spans="2:3" x14ac:dyDescent="0.25">
      <c r="B299">
        <v>68100</v>
      </c>
      <c r="C299">
        <f t="shared" si="7"/>
        <v>10539190.354457401</v>
      </c>
    </row>
    <row r="300" spans="2:3" x14ac:dyDescent="0.25">
      <c r="B300">
        <v>68350</v>
      </c>
      <c r="C300">
        <f t="shared" si="7"/>
        <v>10566258.552819479</v>
      </c>
    </row>
    <row r="301" spans="2:3" x14ac:dyDescent="0.25">
      <c r="B301">
        <v>68600</v>
      </c>
      <c r="C301">
        <f t="shared" si="7"/>
        <v>10593297.065641399</v>
      </c>
    </row>
    <row r="302" spans="2:3" x14ac:dyDescent="0.25">
      <c r="B302">
        <v>68850</v>
      </c>
      <c r="C302">
        <f t="shared" si="7"/>
        <v>10620306.033485461</v>
      </c>
    </row>
    <row r="303" spans="2:3" x14ac:dyDescent="0.25">
      <c r="B303">
        <v>69100</v>
      </c>
      <c r="C303">
        <f t="shared" si="7"/>
        <v>10647285.595740624</v>
      </c>
    </row>
    <row r="304" spans="2:3" x14ac:dyDescent="0.25">
      <c r="B304">
        <v>69350</v>
      </c>
      <c r="C304">
        <f t="shared" si="7"/>
        <v>10674235.890636614</v>
      </c>
    </row>
    <row r="305" spans="2:3" x14ac:dyDescent="0.25">
      <c r="B305">
        <v>69600</v>
      </c>
      <c r="C305">
        <f t="shared" si="7"/>
        <v>10701157.055257684</v>
      </c>
    </row>
    <row r="306" spans="2:3" x14ac:dyDescent="0.25">
      <c r="B306">
        <v>69850</v>
      </c>
      <c r="C306">
        <f t="shared" si="7"/>
        <v>10728049.225556118</v>
      </c>
    </row>
    <row r="307" spans="2:3" x14ac:dyDescent="0.25">
      <c r="B307">
        <v>70100</v>
      </c>
      <c r="C307">
        <f t="shared" si="7"/>
        <v>10754912.536365692</v>
      </c>
    </row>
    <row r="308" spans="2:3" x14ac:dyDescent="0.25">
      <c r="B308">
        <v>70350</v>
      </c>
      <c r="C308">
        <f t="shared" si="7"/>
        <v>10781747.121414751</v>
      </c>
    </row>
    <row r="309" spans="2:3" x14ac:dyDescent="0.25">
      <c r="B309">
        <v>70600</v>
      </c>
      <c r="C309">
        <f t="shared" si="7"/>
        <v>10808553.113339227</v>
      </c>
    </row>
    <row r="310" spans="2:3" x14ac:dyDescent="0.25">
      <c r="B310">
        <v>70850</v>
      </c>
      <c r="C310">
        <f t="shared" si="7"/>
        <v>10835330.643695347</v>
      </c>
    </row>
    <row r="311" spans="2:3" x14ac:dyDescent="0.25">
      <c r="B311">
        <v>71100</v>
      </c>
      <c r="C311">
        <f t="shared" si="7"/>
        <v>10862079.842972238</v>
      </c>
    </row>
    <row r="312" spans="2:3" x14ac:dyDescent="0.25">
      <c r="B312">
        <v>71350</v>
      </c>
      <c r="C312">
        <f t="shared" si="7"/>
        <v>10888800.840604261</v>
      </c>
    </row>
    <row r="313" spans="2:3" x14ac:dyDescent="0.25">
      <c r="B313">
        <v>71600</v>
      </c>
      <c r="C313">
        <f t="shared" si="7"/>
        <v>10915493.764983248</v>
      </c>
    </row>
    <row r="314" spans="2:3" x14ac:dyDescent="0.25">
      <c r="B314">
        <v>71850</v>
      </c>
      <c r="C314">
        <f t="shared" si="7"/>
        <v>10942158.74347046</v>
      </c>
    </row>
    <row r="315" spans="2:3" x14ac:dyDescent="0.25">
      <c r="B315">
        <v>72100</v>
      </c>
      <c r="C315">
        <f t="shared" si="7"/>
        <v>10968795.902408497</v>
      </c>
    </row>
    <row r="316" spans="2:3" x14ac:dyDescent="0.25">
      <c r="B316">
        <v>72350</v>
      </c>
      <c r="C316">
        <f t="shared" si="7"/>
        <v>10995405.3671328</v>
      </c>
    </row>
    <row r="317" spans="2:3" x14ac:dyDescent="0.25">
      <c r="B317">
        <v>72600</v>
      </c>
      <c r="C317">
        <f t="shared" si="7"/>
        <v>11021987.261983303</v>
      </c>
    </row>
    <row r="318" spans="2:3" x14ac:dyDescent="0.25">
      <c r="B318">
        <v>72850</v>
      </c>
      <c r="C318">
        <f t="shared" ref="C318:C347" si="8">$B$26*B318^0.7</f>
        <v>11048541.710315606</v>
      </c>
    </row>
    <row r="319" spans="2:3" x14ac:dyDescent="0.25">
      <c r="B319">
        <v>73100</v>
      </c>
      <c r="C319">
        <f t="shared" si="8"/>
        <v>11075068.834512183</v>
      </c>
    </row>
    <row r="320" spans="2:3" x14ac:dyDescent="0.25">
      <c r="B320">
        <v>73350</v>
      </c>
      <c r="C320">
        <f t="shared" si="8"/>
        <v>11101568.755993374</v>
      </c>
    </row>
    <row r="321" spans="2:3" x14ac:dyDescent="0.25">
      <c r="B321">
        <v>73600</v>
      </c>
      <c r="C321">
        <f t="shared" si="8"/>
        <v>11128041.595228108</v>
      </c>
    </row>
    <row r="322" spans="2:3" x14ac:dyDescent="0.25">
      <c r="B322">
        <v>73850</v>
      </c>
      <c r="C322">
        <f t="shared" si="8"/>
        <v>11154487.47174466</v>
      </c>
    </row>
    <row r="323" spans="2:3" x14ac:dyDescent="0.25">
      <c r="B323">
        <v>74100</v>
      </c>
      <c r="C323">
        <f t="shared" si="8"/>
        <v>11180906.504141139</v>
      </c>
    </row>
    <row r="324" spans="2:3" x14ac:dyDescent="0.25">
      <c r="B324">
        <v>74350</v>
      </c>
      <c r="C324">
        <f t="shared" si="8"/>
        <v>11207298.810095791</v>
      </c>
    </row>
    <row r="325" spans="2:3" x14ac:dyDescent="0.25">
      <c r="B325">
        <v>74600</v>
      </c>
      <c r="C325">
        <f t="shared" si="8"/>
        <v>11233664.506377224</v>
      </c>
    </row>
    <row r="326" spans="2:3" x14ac:dyDescent="0.25">
      <c r="B326">
        <v>74850</v>
      </c>
      <c r="C326">
        <f t="shared" si="8"/>
        <v>11260003.708854485</v>
      </c>
    </row>
    <row r="327" spans="2:3" x14ac:dyDescent="0.25">
      <c r="B327">
        <v>75100</v>
      </c>
      <c r="C327">
        <f t="shared" si="8"/>
        <v>11286316.532506926</v>
      </c>
    </row>
    <row r="328" spans="2:3" x14ac:dyDescent="0.25">
      <c r="B328">
        <v>75350</v>
      </c>
      <c r="C328">
        <f t="shared" si="8"/>
        <v>11312603.09143406</v>
      </c>
    </row>
    <row r="329" spans="2:3" x14ac:dyDescent="0.25">
      <c r="B329">
        <v>75600</v>
      </c>
      <c r="C329">
        <f t="shared" si="8"/>
        <v>11338863.49886507</v>
      </c>
    </row>
    <row r="330" spans="2:3" x14ac:dyDescent="0.25">
      <c r="B330">
        <v>75850</v>
      </c>
      <c r="C330">
        <f t="shared" si="8"/>
        <v>11365097.867168358</v>
      </c>
    </row>
    <row r="331" spans="2:3" x14ac:dyDescent="0.25">
      <c r="B331">
        <v>76100</v>
      </c>
      <c r="C331">
        <f t="shared" si="8"/>
        <v>11391306.307860941</v>
      </c>
    </row>
    <row r="332" spans="2:3" x14ac:dyDescent="0.25">
      <c r="B332">
        <v>76350</v>
      </c>
      <c r="C332">
        <f t="shared" si="8"/>
        <v>11417488.931617625</v>
      </c>
    </row>
    <row r="333" spans="2:3" x14ac:dyDescent="0.25">
      <c r="B333">
        <v>76600</v>
      </c>
      <c r="C333">
        <f t="shared" si="8"/>
        <v>11443645.848280124</v>
      </c>
    </row>
    <row r="334" spans="2:3" x14ac:dyDescent="0.25">
      <c r="B334">
        <v>76850</v>
      </c>
      <c r="C334">
        <f t="shared" si="8"/>
        <v>11469777.166866023</v>
      </c>
    </row>
    <row r="335" spans="2:3" x14ac:dyDescent="0.25">
      <c r="B335">
        <v>77100</v>
      </c>
      <c r="C335">
        <f t="shared" si="8"/>
        <v>11495882.995577587</v>
      </c>
    </row>
    <row r="336" spans="2:3" x14ac:dyDescent="0.25">
      <c r="B336">
        <v>77350</v>
      </c>
      <c r="C336">
        <f t="shared" si="8"/>
        <v>11521963.441810556</v>
      </c>
    </row>
    <row r="337" spans="2:3" x14ac:dyDescent="0.25">
      <c r="B337">
        <v>77600</v>
      </c>
      <c r="C337">
        <f t="shared" si="8"/>
        <v>11548018.612162698</v>
      </c>
    </row>
    <row r="338" spans="2:3" x14ac:dyDescent="0.25">
      <c r="B338">
        <v>77850</v>
      </c>
      <c r="C338">
        <f t="shared" si="8"/>
        <v>11574048.612442253</v>
      </c>
    </row>
    <row r="339" spans="2:3" x14ac:dyDescent="0.25">
      <c r="B339">
        <v>78100</v>
      </c>
      <c r="C339">
        <f t="shared" si="8"/>
        <v>11600053.547676349</v>
      </c>
    </row>
    <row r="340" spans="2:3" x14ac:dyDescent="0.25">
      <c r="B340">
        <v>78350</v>
      </c>
      <c r="C340">
        <f t="shared" si="8"/>
        <v>11626033.522119278</v>
      </c>
    </row>
    <row r="341" spans="2:3" x14ac:dyDescent="0.25">
      <c r="B341">
        <v>78600</v>
      </c>
      <c r="C341">
        <f t="shared" si="8"/>
        <v>11651988.639260519</v>
      </c>
    </row>
    <row r="342" spans="2:3" x14ac:dyDescent="0.25">
      <c r="B342">
        <v>78850</v>
      </c>
      <c r="C342">
        <f t="shared" si="8"/>
        <v>11677919.001832893</v>
      </c>
    </row>
    <row r="343" spans="2:3" x14ac:dyDescent="0.25">
      <c r="B343">
        <v>79100</v>
      </c>
      <c r="C343">
        <f t="shared" si="8"/>
        <v>11703824.711820355</v>
      </c>
    </row>
    <row r="344" spans="2:3" x14ac:dyDescent="0.25">
      <c r="B344">
        <v>79350</v>
      </c>
      <c r="C344">
        <f t="shared" si="8"/>
        <v>11729705.870465867</v>
      </c>
    </row>
    <row r="345" spans="2:3" x14ac:dyDescent="0.25">
      <c r="B345">
        <v>79600</v>
      </c>
      <c r="C345">
        <f t="shared" si="8"/>
        <v>11755562.578279154</v>
      </c>
    </row>
    <row r="346" spans="2:3" x14ac:dyDescent="0.25">
      <c r="B346">
        <v>79850</v>
      </c>
      <c r="C346">
        <f t="shared" si="8"/>
        <v>11781394.93504416</v>
      </c>
    </row>
    <row r="347" spans="2:3" x14ac:dyDescent="0.25">
      <c r="B347">
        <v>80100</v>
      </c>
      <c r="C347">
        <f t="shared" si="8"/>
        <v>11807203.039826654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showGridLines="0" workbookViewId="0"/>
  </sheetViews>
  <sheetFormatPr baseColWidth="10" defaultColWidth="10.7109375"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0"/>
  <sheetViews>
    <sheetView topLeftCell="A4" workbookViewId="0">
      <selection activeCell="B21" sqref="B21"/>
    </sheetView>
  </sheetViews>
  <sheetFormatPr baseColWidth="10" defaultColWidth="10.7109375" defaultRowHeight="15" x14ac:dyDescent="0.25"/>
  <cols>
    <col min="4" max="4" width="12.140625" bestFit="1" customWidth="1"/>
    <col min="5" max="5" width="11" customWidth="1"/>
  </cols>
  <sheetData>
    <row r="1" spans="1:9" x14ac:dyDescent="0.25">
      <c r="A1" t="s">
        <v>275</v>
      </c>
      <c r="B1" t="s">
        <v>305</v>
      </c>
    </row>
    <row r="2" spans="1:9" x14ac:dyDescent="0.25">
      <c r="A2">
        <v>1998</v>
      </c>
      <c r="B2">
        <v>389.5</v>
      </c>
    </row>
    <row r="3" spans="1:9" x14ac:dyDescent="0.25">
      <c r="A3">
        <v>1999</v>
      </c>
      <c r="B3">
        <v>390.6</v>
      </c>
    </row>
    <row r="4" spans="1:9" x14ac:dyDescent="0.25">
      <c r="A4">
        <v>2000</v>
      </c>
      <c r="B4">
        <v>394.1</v>
      </c>
    </row>
    <row r="5" spans="1:9" x14ac:dyDescent="0.25">
      <c r="A5">
        <v>2001</v>
      </c>
      <c r="B5">
        <v>394.3</v>
      </c>
      <c r="D5" s="35"/>
      <c r="E5" s="36" t="s">
        <v>290</v>
      </c>
      <c r="F5" s="36" t="s">
        <v>290</v>
      </c>
      <c r="G5" s="36" t="s">
        <v>290</v>
      </c>
      <c r="H5" s="35"/>
      <c r="I5" s="35"/>
    </row>
    <row r="6" spans="1:9" ht="17.25" x14ac:dyDescent="0.25">
      <c r="A6">
        <v>2002</v>
      </c>
      <c r="B6">
        <v>395.6</v>
      </c>
      <c r="D6" s="37">
        <v>1</v>
      </c>
      <c r="E6" s="35" t="s">
        <v>10</v>
      </c>
      <c r="F6" s="35" t="str">
        <f>IF(Inicio!B5=1,"",IF(Inicio!B5=3,"Biomasa",IF(Inicio!B5=4,"Residuos forestales (Acuo)","Biomasa")))</f>
        <v/>
      </c>
      <c r="G6" s="35" t="str">
        <f>IF((Inicio!B5=2)*(Inicio!C5=2),H6,IF((Inicio!B5=2)*(Inicio!C5=3),H8,IF((Inicio!B5=2)*(Inicio!C5=4),H9,IF((Inicio!B5=3),H7,IF((Inicio!B5=4),H11,"")))))</f>
        <v/>
      </c>
      <c r="H6" s="35" t="s">
        <v>299</v>
      </c>
      <c r="I6" s="35"/>
    </row>
    <row r="7" spans="1:9" ht="17.25" x14ac:dyDescent="0.25">
      <c r="A7">
        <v>2003</v>
      </c>
      <c r="B7">
        <v>402</v>
      </c>
      <c r="D7" s="37">
        <v>1</v>
      </c>
      <c r="E7" s="35" t="s">
        <v>85</v>
      </c>
      <c r="F7" s="35" t="str">
        <f>IF(Inicio!B5=1,"",IF(Inicio!B5=3,"",IF(Inicio!B5=4,"","Gas")))</f>
        <v/>
      </c>
      <c r="G7" s="35" t="str">
        <f>IF((Inicio!B5=2)*(Inicio!C5=4),H10,"")</f>
        <v/>
      </c>
      <c r="H7" s="35" t="s">
        <v>300</v>
      </c>
      <c r="I7" s="35"/>
    </row>
    <row r="8" spans="1:9" ht="17.25" x14ac:dyDescent="0.25">
      <c r="A8">
        <v>2004</v>
      </c>
      <c r="B8">
        <v>444.2</v>
      </c>
      <c r="D8" s="37">
        <v>1</v>
      </c>
      <c r="E8" s="35" t="s">
        <v>189</v>
      </c>
      <c r="F8" s="35" t="str">
        <f>IF(Inicio!B5=1,"",IF(Inicio!B5=3,"",IF(Inicio!B5=4,"","Oils")))</f>
        <v/>
      </c>
      <c r="G8" s="35"/>
      <c r="H8" s="35" t="s">
        <v>301</v>
      </c>
      <c r="I8" s="35"/>
    </row>
    <row r="9" spans="1:9" ht="17.25" x14ac:dyDescent="0.25">
      <c r="A9">
        <v>2005</v>
      </c>
      <c r="B9">
        <v>468.2</v>
      </c>
      <c r="D9" s="35"/>
      <c r="E9" s="35"/>
      <c r="F9" s="35"/>
      <c r="G9" s="35"/>
      <c r="H9" s="35" t="s">
        <v>302</v>
      </c>
      <c r="I9" s="35"/>
    </row>
    <row r="10" spans="1:9" ht="17.25" x14ac:dyDescent="0.25">
      <c r="A10">
        <v>2006</v>
      </c>
      <c r="B10">
        <v>499.6</v>
      </c>
      <c r="D10" s="35" t="s">
        <v>293</v>
      </c>
      <c r="E10" s="38">
        <f>Biomasa!O22</f>
        <v>739.04974862143581</v>
      </c>
      <c r="F10" s="35"/>
      <c r="G10" s="35"/>
      <c r="H10" s="35" t="s">
        <v>303</v>
      </c>
      <c r="I10" s="35"/>
    </row>
    <row r="11" spans="1:9" ht="17.25" x14ac:dyDescent="0.25">
      <c r="A11">
        <v>2007</v>
      </c>
      <c r="B11">
        <v>525.4</v>
      </c>
      <c r="D11" s="35" t="s">
        <v>294</v>
      </c>
      <c r="E11" s="35">
        <f>Biomasa!U22</f>
        <v>1187.5219204065831</v>
      </c>
      <c r="F11" s="35"/>
      <c r="G11" s="35"/>
      <c r="H11" s="35" t="s">
        <v>304</v>
      </c>
      <c r="I11" s="35"/>
    </row>
    <row r="12" spans="1:9" x14ac:dyDescent="0.25">
      <c r="A12">
        <v>2008</v>
      </c>
      <c r="B12">
        <v>575.4</v>
      </c>
      <c r="D12" s="35" t="s">
        <v>295</v>
      </c>
      <c r="E12" s="38">
        <f>Gas!B19</f>
        <v>119.96515220221733</v>
      </c>
      <c r="F12" s="35"/>
      <c r="G12" s="35"/>
      <c r="H12" s="35"/>
      <c r="I12" s="35"/>
    </row>
    <row r="13" spans="1:9" x14ac:dyDescent="0.25">
      <c r="A13">
        <v>2009</v>
      </c>
      <c r="B13">
        <v>521.9</v>
      </c>
      <c r="D13" s="35" t="s">
        <v>296</v>
      </c>
      <c r="E13" s="38">
        <f>Oils!O20</f>
        <v>465.98787014868162</v>
      </c>
      <c r="F13" s="35"/>
      <c r="G13" s="35"/>
      <c r="H13" s="35"/>
      <c r="I13" s="35"/>
    </row>
    <row r="14" spans="1:9" x14ac:dyDescent="0.25">
      <c r="A14">
        <v>2010</v>
      </c>
      <c r="B14">
        <v>550.79999999999995</v>
      </c>
      <c r="D14" s="35" t="s">
        <v>297</v>
      </c>
      <c r="E14" s="38">
        <f>Oils!T24</f>
        <v>501.50635058020686</v>
      </c>
      <c r="F14" s="35"/>
      <c r="G14" s="35"/>
      <c r="H14" s="35"/>
      <c r="I14" s="35"/>
    </row>
    <row r="15" spans="1:9" x14ac:dyDescent="0.25">
      <c r="A15">
        <v>2011</v>
      </c>
      <c r="B15">
        <v>585.70000000000005</v>
      </c>
      <c r="D15" s="35" t="s">
        <v>298</v>
      </c>
      <c r="E15" s="35">
        <f>'Acuotubulares solo biomasa'!B26</f>
        <v>4361.1825959389598</v>
      </c>
      <c r="F15" s="35"/>
      <c r="G15" s="35"/>
      <c r="H15" s="35"/>
      <c r="I15" s="35"/>
    </row>
    <row r="16" spans="1:9" x14ac:dyDescent="0.25">
      <c r="A16">
        <v>2012</v>
      </c>
      <c r="B16">
        <v>584.6</v>
      </c>
    </row>
    <row r="17" spans="1:2" x14ac:dyDescent="0.25">
      <c r="A17">
        <v>2013</v>
      </c>
      <c r="B17">
        <v>567.29999999999995</v>
      </c>
    </row>
    <row r="18" spans="1:2" x14ac:dyDescent="0.25">
      <c r="A18">
        <v>2014</v>
      </c>
      <c r="B18">
        <v>576.1</v>
      </c>
    </row>
    <row r="19" spans="1:2" x14ac:dyDescent="0.25">
      <c r="A19">
        <v>2015</v>
      </c>
      <c r="B19">
        <v>573.1</v>
      </c>
    </row>
    <row r="20" spans="1:2" x14ac:dyDescent="0.25">
      <c r="A20">
        <v>2016</v>
      </c>
      <c r="B20" s="23">
        <v>556.79999999999995</v>
      </c>
    </row>
    <row r="21" spans="1:2" x14ac:dyDescent="0.25">
      <c r="A21">
        <v>2017</v>
      </c>
      <c r="B21" s="23"/>
    </row>
    <row r="22" spans="1:2" x14ac:dyDescent="0.25">
      <c r="A22">
        <v>2018</v>
      </c>
      <c r="B22" s="23"/>
    </row>
    <row r="23" spans="1:2" x14ac:dyDescent="0.25">
      <c r="A23">
        <v>2019</v>
      </c>
      <c r="B23" s="23"/>
    </row>
    <row r="24" spans="1:2" x14ac:dyDescent="0.25">
      <c r="A24">
        <v>2020</v>
      </c>
      <c r="B24" s="23"/>
    </row>
    <row r="25" spans="1:2" x14ac:dyDescent="0.25">
      <c r="A25">
        <v>2021</v>
      </c>
      <c r="B25" s="23"/>
    </row>
    <row r="26" spans="1:2" x14ac:dyDescent="0.25">
      <c r="A26">
        <v>2022</v>
      </c>
      <c r="B26" s="23"/>
    </row>
    <row r="27" spans="1:2" x14ac:dyDescent="0.25">
      <c r="A27">
        <v>2023</v>
      </c>
      <c r="B27" s="23"/>
    </row>
    <row r="28" spans="1:2" x14ac:dyDescent="0.25">
      <c r="A28">
        <v>2024</v>
      </c>
      <c r="B28" s="23"/>
    </row>
    <row r="29" spans="1:2" x14ac:dyDescent="0.25">
      <c r="A29">
        <v>2025</v>
      </c>
      <c r="B29" s="23"/>
    </row>
    <row r="30" spans="1:2" x14ac:dyDescent="0.25">
      <c r="A30">
        <v>2026</v>
      </c>
      <c r="B30" s="23"/>
    </row>
  </sheetData>
  <sheetProtection algorithmName="SHA-512" hashValue="VuGg89YwQpYNHFhWiA7bAG+q48JJN1SykPqEUbASSYoz+nDZx1UL0kouQZ3I6Ko196F6BZz9BQr/t/nzjax1zg==" saltValue="jLINI7pDYmJWIB4tfPjDLQ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Inicio</vt:lpstr>
      <vt:lpstr>Biomasa</vt:lpstr>
      <vt:lpstr>Gas</vt:lpstr>
      <vt:lpstr>Oils</vt:lpstr>
      <vt:lpstr>Acuotubulares solo biomasa</vt:lpstr>
      <vt:lpstr>Modo de uso</vt:lpstr>
      <vt:lpstr>indices</vt:lpstr>
    </vt:vector>
  </TitlesOfParts>
  <Company>Vale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</dc:creator>
  <cp:lastModifiedBy>Mario Furest</cp:lastModifiedBy>
  <dcterms:created xsi:type="dcterms:W3CDTF">2017-01-04T18:48:44Z</dcterms:created>
  <dcterms:modified xsi:type="dcterms:W3CDTF">2023-06-26T18:16:40Z</dcterms:modified>
</cp:coreProperties>
</file>