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7231911\Desktop\PLANILLAS DE ENSAYOS\"/>
    </mc:Choice>
  </mc:AlternateContent>
  <bookViews>
    <workbookView xWindow="0" yWindow="0" windowWidth="21600" windowHeight="8445" tabRatio="884"/>
  </bookViews>
  <sheets>
    <sheet name="granulometria" sheetId="6" r:id="rId1"/>
    <sheet name="desgaste" sheetId="7" r:id="rId2"/>
    <sheet name="lajas_agujas" sheetId="9" r:id="rId3"/>
    <sheet name="chatura" sheetId="17" r:id="rId4"/>
    <sheet name="dimetil_sulfoxido" sheetId="23" r:id="rId5"/>
    <sheet name="sulfato_sodio" sheetId="8" r:id="rId6"/>
    <sheet name="polvo_impalpable" sheetId="19" r:id="rId7"/>
    <sheet name="membrana" sheetId="20" r:id="rId8"/>
  </sheets>
  <definedNames>
    <definedName name="_xlnm.Print_Area" localSheetId="3">chatura!$B$2:$H$39</definedName>
    <definedName name="_xlnm.Print_Area" localSheetId="1">desgaste!$B$2:$M$59</definedName>
    <definedName name="_xlnm.Print_Area" localSheetId="4">dimetil_sulfoxido!$B$2:$M$32</definedName>
    <definedName name="_xlnm.Print_Area" localSheetId="0">granulometria!$B$2:$O$70</definedName>
    <definedName name="_xlnm.Print_Area" localSheetId="2">lajas_agujas!$B$2:$H$52</definedName>
    <definedName name="_xlnm.Print_Area" localSheetId="7">membrana!$B$2:$W$38</definedName>
    <definedName name="_xlnm.Print_Area" localSheetId="6">polvo_impalpable!$B$2:$L$22</definedName>
    <definedName name="_xlnm.Print_Area" localSheetId="5">sulfato_sodio!$B$2:$M$48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6" l="1"/>
  <c r="G28" i="6"/>
  <c r="I28" i="6"/>
  <c r="K28" i="6"/>
  <c r="O28" i="6" l="1"/>
  <c r="M28" i="23"/>
  <c r="L28" i="23"/>
  <c r="K28" i="23"/>
  <c r="L26" i="23"/>
  <c r="M26" i="23" s="1"/>
  <c r="K26" i="23"/>
  <c r="H26" i="23"/>
  <c r="L24" i="23"/>
  <c r="M24" i="23" s="1"/>
  <c r="K24" i="23"/>
  <c r="H24" i="23"/>
  <c r="L22" i="23"/>
  <c r="M22" i="23" s="1"/>
  <c r="K22" i="23"/>
  <c r="H22" i="23"/>
  <c r="M29" i="23" l="1"/>
  <c r="V38" i="20" l="1"/>
  <c r="R38" i="20"/>
  <c r="P38" i="20"/>
  <c r="K38" i="20"/>
  <c r="M38" i="20" s="1"/>
  <c r="V37" i="20"/>
  <c r="R37" i="20"/>
  <c r="P37" i="20"/>
  <c r="K37" i="20"/>
  <c r="M37" i="20" s="1"/>
  <c r="V36" i="20"/>
  <c r="R36" i="20"/>
  <c r="P36" i="20"/>
  <c r="K36" i="20"/>
  <c r="M36" i="20" s="1"/>
  <c r="V35" i="20"/>
  <c r="R35" i="20"/>
  <c r="P35" i="20"/>
  <c r="K35" i="20"/>
  <c r="M35" i="20" s="1"/>
  <c r="V34" i="20"/>
  <c r="R34" i="20"/>
  <c r="P34" i="20"/>
  <c r="K34" i="20"/>
  <c r="M34" i="20" s="1"/>
  <c r="V33" i="20"/>
  <c r="R33" i="20"/>
  <c r="P33" i="20"/>
  <c r="K33" i="20"/>
  <c r="M33" i="20" s="1"/>
  <c r="V32" i="20"/>
  <c r="R32" i="20"/>
  <c r="P32" i="20"/>
  <c r="K32" i="20"/>
  <c r="M32" i="20" s="1"/>
  <c r="V31" i="20"/>
  <c r="R31" i="20"/>
  <c r="P31" i="20"/>
  <c r="K31" i="20"/>
  <c r="M31" i="20" s="1"/>
  <c r="V30" i="20"/>
  <c r="R30" i="20"/>
  <c r="P30" i="20"/>
  <c r="K30" i="20"/>
  <c r="M30" i="20" s="1"/>
  <c r="V29" i="20"/>
  <c r="R29" i="20"/>
  <c r="P29" i="20"/>
  <c r="K29" i="20"/>
  <c r="M29" i="20" s="1"/>
  <c r="V28" i="20"/>
  <c r="R28" i="20"/>
  <c r="P28" i="20"/>
  <c r="K28" i="20"/>
  <c r="M28" i="20" s="1"/>
  <c r="V27" i="20"/>
  <c r="R27" i="20"/>
  <c r="P27" i="20"/>
  <c r="K27" i="20"/>
  <c r="M27" i="20" s="1"/>
  <c r="V26" i="20"/>
  <c r="R26" i="20"/>
  <c r="P26" i="20"/>
  <c r="K26" i="20"/>
  <c r="M26" i="20" s="1"/>
  <c r="V25" i="20"/>
  <c r="R25" i="20"/>
  <c r="P25" i="20"/>
  <c r="K25" i="20"/>
  <c r="M25" i="20" s="1"/>
  <c r="V24" i="20"/>
  <c r="R24" i="20"/>
  <c r="P24" i="20"/>
  <c r="K24" i="20"/>
  <c r="M24" i="20" s="1"/>
  <c r="V23" i="20"/>
  <c r="R23" i="20"/>
  <c r="P23" i="20"/>
  <c r="K23" i="20"/>
  <c r="M23" i="20" s="1"/>
  <c r="V22" i="20"/>
  <c r="R22" i="20"/>
  <c r="P22" i="20"/>
  <c r="K22" i="20"/>
  <c r="M22" i="20" s="1"/>
  <c r="V21" i="20"/>
  <c r="R21" i="20"/>
  <c r="P21" i="20"/>
  <c r="K21" i="20"/>
  <c r="M21" i="20" s="1"/>
  <c r="V20" i="20"/>
  <c r="R20" i="20"/>
  <c r="P20" i="20"/>
  <c r="K20" i="20"/>
  <c r="M20" i="20" s="1"/>
  <c r="V19" i="20"/>
  <c r="R19" i="20"/>
  <c r="P19" i="20"/>
  <c r="K19" i="20"/>
  <c r="M19" i="20" s="1"/>
  <c r="V18" i="20"/>
  <c r="R18" i="20"/>
  <c r="P18" i="20"/>
  <c r="K18" i="20"/>
  <c r="M18" i="20" s="1"/>
  <c r="V17" i="20"/>
  <c r="R17" i="20"/>
  <c r="P17" i="20"/>
  <c r="K17" i="20"/>
  <c r="M17" i="20" s="1"/>
  <c r="V16" i="20"/>
  <c r="R16" i="20"/>
  <c r="P16" i="20"/>
  <c r="K16" i="20"/>
  <c r="M16" i="20" s="1"/>
  <c r="V15" i="20"/>
  <c r="R15" i="20"/>
  <c r="S36" i="20" s="1"/>
  <c r="P15" i="20"/>
  <c r="K15" i="20"/>
  <c r="M15" i="20" s="1"/>
  <c r="G22" i="19"/>
  <c r="F22" i="19"/>
  <c r="G21" i="19"/>
  <c r="F21" i="19"/>
  <c r="G20" i="19"/>
  <c r="F20" i="19"/>
  <c r="G19" i="19"/>
  <c r="F19" i="19"/>
  <c r="K15" i="6"/>
  <c r="I15" i="6"/>
  <c r="G15" i="6"/>
  <c r="E15" i="6"/>
  <c r="W16" i="20" l="1"/>
  <c r="T16" i="20"/>
  <c r="W18" i="20"/>
  <c r="T18" i="20"/>
  <c r="T20" i="20"/>
  <c r="W20" i="20"/>
  <c r="W22" i="20"/>
  <c r="T22" i="20"/>
  <c r="W24" i="20"/>
  <c r="T24" i="20"/>
  <c r="T25" i="20"/>
  <c r="W25" i="20"/>
  <c r="T27" i="20"/>
  <c r="W27" i="20"/>
  <c r="T29" i="20"/>
  <c r="W29" i="20"/>
  <c r="T31" i="20"/>
  <c r="W31" i="20"/>
  <c r="T33" i="20"/>
  <c r="W33" i="20"/>
  <c r="T35" i="20"/>
  <c r="W35" i="20"/>
  <c r="W38" i="20"/>
  <c r="T38" i="20"/>
  <c r="W15" i="20"/>
  <c r="T15" i="20"/>
  <c r="T17" i="20"/>
  <c r="W17" i="20"/>
  <c r="T19" i="20"/>
  <c r="W19" i="20"/>
  <c r="W21" i="20"/>
  <c r="T21" i="20"/>
  <c r="T23" i="20"/>
  <c r="W23" i="20"/>
  <c r="W26" i="20"/>
  <c r="T26" i="20"/>
  <c r="W28" i="20"/>
  <c r="T28" i="20"/>
  <c r="W30" i="20"/>
  <c r="T30" i="20"/>
  <c r="W32" i="20"/>
  <c r="T32" i="20"/>
  <c r="W34" i="20"/>
  <c r="T34" i="20"/>
  <c r="T36" i="20"/>
  <c r="W36" i="20"/>
  <c r="W37" i="20"/>
  <c r="T37" i="20"/>
  <c r="S16" i="20"/>
  <c r="S19" i="20"/>
  <c r="S20" i="20"/>
  <c r="S22" i="20"/>
  <c r="S24" i="20"/>
  <c r="S26" i="20"/>
  <c r="S28" i="20"/>
  <c r="S30" i="20"/>
  <c r="S32" i="20"/>
  <c r="S34" i="20"/>
  <c r="S37" i="20"/>
  <c r="S38" i="20"/>
  <c r="S15" i="20"/>
  <c r="S17" i="20"/>
  <c r="S18" i="20"/>
  <c r="S21" i="20"/>
  <c r="S23" i="20"/>
  <c r="S25" i="20"/>
  <c r="S27" i="20"/>
  <c r="S29" i="20"/>
  <c r="S31" i="20"/>
  <c r="S33" i="20"/>
  <c r="S35" i="20"/>
  <c r="H57" i="7" l="1"/>
  <c r="E16" i="6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9" i="6" s="1"/>
  <c r="J31" i="6" l="1"/>
  <c r="L47" i="8" l="1"/>
  <c r="M47" i="8" s="1"/>
  <c r="K47" i="8"/>
  <c r="L46" i="8"/>
  <c r="M46" i="8" s="1"/>
  <c r="K46" i="8"/>
  <c r="L45" i="8"/>
  <c r="M45" i="8" s="1"/>
  <c r="K45" i="8"/>
  <c r="L44" i="8"/>
  <c r="M44" i="8" s="1"/>
  <c r="K44" i="8"/>
  <c r="L43" i="8"/>
  <c r="M43" i="8" s="1"/>
  <c r="K43" i="8"/>
  <c r="L42" i="8"/>
  <c r="M42" i="8" s="1"/>
  <c r="K42" i="8"/>
  <c r="L41" i="8"/>
  <c r="M41" i="8" s="1"/>
  <c r="K41" i="8"/>
  <c r="L22" i="8"/>
  <c r="M22" i="8" s="1"/>
  <c r="L28" i="8"/>
  <c r="M28" i="8" s="1"/>
  <c r="L26" i="8"/>
  <c r="M26" i="8" s="1"/>
  <c r="L24" i="8"/>
  <c r="M24" i="8" s="1"/>
  <c r="K28" i="8"/>
  <c r="K24" i="8"/>
  <c r="K26" i="8"/>
  <c r="K22" i="8"/>
  <c r="H26" i="8"/>
  <c r="H24" i="8"/>
  <c r="H22" i="8"/>
  <c r="M48" i="8" l="1"/>
  <c r="D29" i="17"/>
  <c r="G34" i="17" s="1"/>
  <c r="H29" i="17"/>
  <c r="F29" i="17"/>
  <c r="C33" i="17" l="1"/>
  <c r="C34" i="17"/>
  <c r="C35" i="17" l="1"/>
  <c r="D31" i="6" l="1"/>
  <c r="G22" i="9" l="1"/>
  <c r="H22" i="9" s="1"/>
  <c r="G41" i="9"/>
  <c r="G47" i="9"/>
  <c r="H47" i="9" s="1"/>
  <c r="D48" i="9"/>
  <c r="G46" i="9"/>
  <c r="H46" i="9" s="1"/>
  <c r="G45" i="9"/>
  <c r="H45" i="9" s="1"/>
  <c r="G44" i="9"/>
  <c r="H44" i="9" s="1"/>
  <c r="G43" i="9"/>
  <c r="H43" i="9" s="1"/>
  <c r="G42" i="9"/>
  <c r="H42" i="9" s="1"/>
  <c r="H41" i="9"/>
  <c r="D29" i="9"/>
  <c r="G24" i="9"/>
  <c r="H24" i="9" s="1"/>
  <c r="H48" i="9" l="1"/>
  <c r="H50" i="9" s="1"/>
  <c r="G23" i="9"/>
  <c r="H23" i="9" s="1"/>
  <c r="G25" i="9"/>
  <c r="H25" i="9" s="1"/>
  <c r="G26" i="9"/>
  <c r="H26" i="9" s="1"/>
  <c r="G27" i="9"/>
  <c r="H27" i="9" s="1"/>
  <c r="G28" i="9"/>
  <c r="H28" i="9" s="1"/>
  <c r="I16" i="6" l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9" i="6" s="1"/>
  <c r="G16" i="6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9" i="6" s="1"/>
  <c r="O15" i="6" l="1"/>
  <c r="K16" i="6"/>
  <c r="O16" i="6" s="1"/>
  <c r="K17" i="6" l="1"/>
  <c r="O17" i="6" s="1"/>
  <c r="K18" i="6" l="1"/>
  <c r="O18" i="6" s="1"/>
  <c r="K19" i="6" l="1"/>
  <c r="O19" i="6" s="1"/>
  <c r="K20" i="6" l="1"/>
  <c r="O20" i="6" s="1"/>
  <c r="K21" i="6" l="1"/>
  <c r="O21" i="6" s="1"/>
  <c r="H29" i="9"/>
  <c r="H31" i="9" s="1"/>
  <c r="K22" i="6" l="1"/>
  <c r="O22" i="6" s="1"/>
  <c r="M29" i="8"/>
  <c r="K23" i="6" l="1"/>
  <c r="O23" i="6" s="1"/>
  <c r="H31" i="6"/>
  <c r="F31" i="6"/>
  <c r="K24" i="6" l="1"/>
  <c r="O24" i="6" s="1"/>
  <c r="K25" i="6" l="1"/>
  <c r="O25" i="6" s="1"/>
  <c r="K26" i="6" l="1"/>
  <c r="O26" i="6" s="1"/>
  <c r="K27" i="6" l="1"/>
  <c r="O27" i="6" s="1"/>
  <c r="K29" i="6" l="1"/>
  <c r="O29" i="6" s="1"/>
</calcChain>
</file>

<file path=xl/sharedStrings.xml><?xml version="1.0" encoding="utf-8"?>
<sst xmlns="http://schemas.openxmlformats.org/spreadsheetml/2006/main" count="542" uniqueCount="219">
  <si>
    <t>Porcentaje</t>
  </si>
  <si>
    <t>Peso muestra (gr.)</t>
  </si>
  <si>
    <t>% Mínimo</t>
  </si>
  <si>
    <t>% Máximo</t>
  </si>
  <si>
    <t>Dentro o fuera huso</t>
  </si>
  <si>
    <t>Pasa %</t>
  </si>
  <si>
    <t>GRADUACIONES:</t>
  </si>
  <si>
    <t>TIPO "A"</t>
  </si>
  <si>
    <t>PASA TAMIZ  1.1/2" RETIENE TAMIZ 1"</t>
  </si>
  <si>
    <t>12 ESFERAS</t>
  </si>
  <si>
    <t>PASA TAMIZ  1" RETIENE TAMIZ 3/4"</t>
  </si>
  <si>
    <t>PASA TAMIZ  3/4" RETIENE TAMIZ 1/2"</t>
  </si>
  <si>
    <t>1,250 KGR.</t>
  </si>
  <si>
    <t>PASA TAMIZ  1/2" RETIENE TAMIZ 3/8"</t>
  </si>
  <si>
    <t>5.000 KGR.</t>
  </si>
  <si>
    <t>2.500 KGR.</t>
  </si>
  <si>
    <t>11 ESFERAS</t>
  </si>
  <si>
    <t>TIPO "B"</t>
  </si>
  <si>
    <t>4.584 KGR.</t>
  </si>
  <si>
    <t>TIPO "C"</t>
  </si>
  <si>
    <t>PASA TAMIZ  3/8" RETIENE TAMIZ 1/4"</t>
  </si>
  <si>
    <t>8 ESFERAS</t>
  </si>
  <si>
    <t>3.300 KGR.</t>
  </si>
  <si>
    <t>TIPO "D"</t>
  </si>
  <si>
    <t>6 ESFERAS</t>
  </si>
  <si>
    <t>GRADUACIÓN TIPO</t>
  </si>
  <si>
    <t>TIEMPO 500 VUELTAS</t>
  </si>
  <si>
    <t>P. INICIAL</t>
  </si>
  <si>
    <t>AGREGADO GRUESO</t>
  </si>
  <si>
    <t>Tamaño</t>
  </si>
  <si>
    <t>%</t>
  </si>
  <si>
    <t>Pérdidas</t>
  </si>
  <si>
    <t>Peso (gr)</t>
  </si>
  <si>
    <t>AGREGADO FINO</t>
  </si>
  <si>
    <t xml:space="preserve"> Nº 4 a Nº 8</t>
  </si>
  <si>
    <t>3/8" a Nº 4</t>
  </si>
  <si>
    <t xml:space="preserve"> Nº 8 a Nº 16</t>
  </si>
  <si>
    <t xml:space="preserve"> Nº 16 a Nº 30</t>
  </si>
  <si>
    <t xml:space="preserve"> Nº 30 a Nº 50</t>
  </si>
  <si>
    <t xml:space="preserve"> Nº 50 a Nº 100</t>
  </si>
  <si>
    <t>Pasa Nº 100</t>
  </si>
  <si>
    <t>Pasa por el tamiz</t>
  </si>
  <si>
    <t>Retenido por el tamiz</t>
  </si>
  <si>
    <t>Índice de lajas</t>
  </si>
  <si>
    <t>1</t>
  </si>
  <si>
    <t>P200</t>
  </si>
  <si>
    <t>Total</t>
  </si>
  <si>
    <t>Obs.</t>
  </si>
  <si>
    <t>Retenido (gr.)</t>
  </si>
  <si>
    <t>DESGASTE (%)</t>
  </si>
  <si>
    <t>Pérdida corregida (%)</t>
  </si>
  <si>
    <t>Índice de agujas</t>
  </si>
  <si>
    <t>a</t>
  </si>
  <si>
    <t>B</t>
  </si>
  <si>
    <t>Observaciones:</t>
  </si>
  <si>
    <t>Operador:</t>
  </si>
  <si>
    <t>Laboratorista:</t>
  </si>
  <si>
    <t>N 4</t>
  </si>
  <si>
    <t>TAMIZ</t>
  </si>
  <si>
    <t>N 10</t>
  </si>
  <si>
    <t>N 16</t>
  </si>
  <si>
    <t>N 40</t>
  </si>
  <si>
    <t>N 200</t>
  </si>
  <si>
    <t>Muestra</t>
  </si>
  <si>
    <t>(1)</t>
  </si>
  <si>
    <t>(3)</t>
  </si>
  <si>
    <t>(2)</t>
  </si>
  <si>
    <t xml:space="preserve">Por ciento de partículas retenidas en cada tamiz (Ri)   (g/100g) </t>
  </si>
  <si>
    <t>Masa total de cada fracción  "i" ensayada      * (mi)               (g)                 *Más de 100 partículas</t>
  </si>
  <si>
    <t>Fracción Granulométrica</t>
  </si>
  <si>
    <t>(4)</t>
  </si>
  <si>
    <t>Índice de Lajosidad</t>
  </si>
  <si>
    <t>Partículas analizadas que pasan por la ranura del calibrador</t>
  </si>
  <si>
    <t>Masa (mli)           (g)</t>
  </si>
  <si>
    <t>(6) = (5) x (2)</t>
  </si>
  <si>
    <t>(5) = (4)/(3) x 100</t>
  </si>
  <si>
    <t>ILi</t>
  </si>
  <si>
    <t>ILi x Ri</t>
  </si>
  <si>
    <r>
      <t xml:space="preserve">25,0mm </t>
    </r>
    <r>
      <rPr>
        <sz val="10"/>
        <color theme="1"/>
        <rFont val="Arial"/>
        <family val="2"/>
      </rPr>
      <t>(1")</t>
    </r>
  </si>
  <si>
    <r>
      <t xml:space="preserve">63,0 mm </t>
    </r>
    <r>
      <rPr>
        <sz val="10"/>
        <color theme="1"/>
        <rFont val="Arial"/>
        <family val="2"/>
      </rPr>
      <t>(2 1/2")</t>
    </r>
  </si>
  <si>
    <r>
      <t xml:space="preserve">50,0 mm </t>
    </r>
    <r>
      <rPr>
        <sz val="10"/>
        <color theme="1"/>
        <rFont val="Arial"/>
        <family val="2"/>
      </rPr>
      <t>(2")</t>
    </r>
  </si>
  <si>
    <r>
      <t xml:space="preserve">35,5 mm </t>
    </r>
    <r>
      <rPr>
        <sz val="10"/>
        <color theme="1"/>
        <rFont val="Arial"/>
        <family val="2"/>
      </rPr>
      <t>(1 1/2")</t>
    </r>
  </si>
  <si>
    <r>
      <t xml:space="preserve">25,0 mm </t>
    </r>
    <r>
      <rPr>
        <sz val="10"/>
        <color theme="1"/>
        <rFont val="Arial"/>
        <family val="2"/>
      </rPr>
      <t>(1")</t>
    </r>
  </si>
  <si>
    <r>
      <t xml:space="preserve">20,0 mm </t>
    </r>
    <r>
      <rPr>
        <sz val="10"/>
        <color theme="1"/>
        <rFont val="Arial"/>
        <family val="2"/>
      </rPr>
      <t>(3/4")</t>
    </r>
  </si>
  <si>
    <r>
      <t xml:space="preserve">12,5 mm </t>
    </r>
    <r>
      <rPr>
        <sz val="10"/>
        <color theme="1"/>
        <rFont val="Arial"/>
        <family val="2"/>
      </rPr>
      <t>(1/2")</t>
    </r>
  </si>
  <si>
    <r>
      <t xml:space="preserve">10,0 mm </t>
    </r>
    <r>
      <rPr>
        <sz val="10"/>
        <color theme="1"/>
        <rFont val="Arial"/>
        <family val="2"/>
      </rPr>
      <t>(3/8")</t>
    </r>
  </si>
  <si>
    <r>
      <t xml:space="preserve">6,3 mm </t>
    </r>
    <r>
      <rPr>
        <sz val="10"/>
        <color theme="1"/>
        <rFont val="Arial"/>
        <family val="2"/>
      </rPr>
      <t>(1/4")</t>
    </r>
  </si>
  <si>
    <t>IEi</t>
  </si>
  <si>
    <t>IEi x Ri</t>
  </si>
  <si>
    <t>Índice de Elongación</t>
  </si>
  <si>
    <t>ID muestra:</t>
  </si>
  <si>
    <t>Proyecto / Obra:</t>
  </si>
  <si>
    <t>Fecha de recepción:</t>
  </si>
  <si>
    <t xml:space="preserve">Fecha de ensayo: </t>
  </si>
  <si>
    <t>Tipo de material:</t>
  </si>
  <si>
    <t>Procedencia:</t>
  </si>
  <si>
    <t>32,0 mm</t>
  </si>
  <si>
    <t>25,4 mm</t>
  </si>
  <si>
    <t>20,2 mm</t>
  </si>
  <si>
    <t>16,0 mm</t>
  </si>
  <si>
    <t>12,7 mm</t>
  </si>
  <si>
    <t>10,0 mm</t>
  </si>
  <si>
    <t>8,0 mm</t>
  </si>
  <si>
    <t>6,3 mm</t>
  </si>
  <si>
    <t xml:space="preserve">Masa de muestra de fracción                              P(g) </t>
  </si>
  <si>
    <t>Fracciones de material pasante y retenido en cribas de abertura circular</t>
  </si>
  <si>
    <t>Pasa por:</t>
  </si>
  <si>
    <t>Retenido por :</t>
  </si>
  <si>
    <t>Fracciones de material pasante y retenido en las tolvas ranuradas</t>
  </si>
  <si>
    <t>Ranura tipo 1 (mm):</t>
  </si>
  <si>
    <t>Masa retenida en ranura 1         P1(g)</t>
  </si>
  <si>
    <t>Masa retenida en ranura 2         P2(g)</t>
  </si>
  <si>
    <t>Ranura tipo 2 (mm):</t>
  </si>
  <si>
    <t>15,4</t>
  </si>
  <si>
    <t>12,2</t>
  </si>
  <si>
    <t>9,7</t>
  </si>
  <si>
    <t>7,7</t>
  </si>
  <si>
    <t>6,1</t>
  </si>
  <si>
    <t>4,8</t>
  </si>
  <si>
    <t>3,8</t>
  </si>
  <si>
    <t>3,0</t>
  </si>
  <si>
    <t>ICH</t>
  </si>
  <si>
    <t>2 1/2" a 1 1/2"</t>
  </si>
  <si>
    <t>Total requerido  (gr.)</t>
  </si>
  <si>
    <t>1 1/2" a 3/4"</t>
  </si>
  <si>
    <t>3/4" a 3/8"</t>
  </si>
  <si>
    <t>Pasa (%)</t>
  </si>
  <si>
    <t>Pasa</t>
  </si>
  <si>
    <t>Retiene</t>
  </si>
  <si>
    <t xml:space="preserve">2 1/2" </t>
  </si>
  <si>
    <t>2"</t>
  </si>
  <si>
    <t>1 1/2"</t>
  </si>
  <si>
    <t>3/4"</t>
  </si>
  <si>
    <t>1"</t>
  </si>
  <si>
    <t>3/8"</t>
  </si>
  <si>
    <t xml:space="preserve">Masa requerida (gr.) </t>
  </si>
  <si>
    <t>1/2"</t>
  </si>
  <si>
    <t>Masa  inicial (gr.)</t>
  </si>
  <si>
    <t>Fracción para ensayo</t>
  </si>
  <si>
    <t>Retenido luego del ensayo</t>
  </si>
  <si>
    <t>1 1/4"</t>
  </si>
  <si>
    <t>5/8"</t>
  </si>
  <si>
    <t>5/16"</t>
  </si>
  <si>
    <t>Nº 5</t>
  </si>
  <si>
    <t>Nº 4</t>
  </si>
  <si>
    <t xml:space="preserve">Masa final  (gr.) </t>
  </si>
  <si>
    <t>Tamiz</t>
  </si>
  <si>
    <t>Muestra original</t>
  </si>
  <si>
    <t>Pérdida total</t>
  </si>
  <si>
    <r>
      <t xml:space="preserve">DURABILIDAD EN SULFATO DE SODIO </t>
    </r>
    <r>
      <rPr>
        <sz val="14"/>
        <color theme="1"/>
        <rFont val="Arial"/>
        <family val="2"/>
      </rPr>
      <t xml:space="preserve"> (UY A- 25 - 01)</t>
    </r>
  </si>
  <si>
    <t>Nº 8</t>
  </si>
  <si>
    <t>Nº 16</t>
  </si>
  <si>
    <t>Nº 30</t>
  </si>
  <si>
    <t>Nº 50</t>
  </si>
  <si>
    <t>PASA TAMIZ Nº4 RETIENE TAMIZ Nº8</t>
  </si>
  <si>
    <t>PASA TAMIZ  1/4" RETIENE TAMIZ Nº4</t>
  </si>
  <si>
    <t>PESO INICIAL DE LA MUESTRA (P1)</t>
  </si>
  <si>
    <t>PESO FINAL TAMIZADO POR Nº 12 (P2)</t>
  </si>
  <si>
    <r>
      <t xml:space="preserve">% DESGASTE = </t>
    </r>
    <r>
      <rPr>
        <u/>
        <sz val="11"/>
        <color theme="1"/>
        <rFont val="Arial"/>
        <family val="2"/>
      </rPr>
      <t>P. INICIAL - P. FINAL</t>
    </r>
    <r>
      <rPr>
        <sz val="11"/>
        <color theme="1"/>
        <rFont val="Arial"/>
        <family val="2"/>
      </rPr>
      <t xml:space="preserve">  x 100</t>
    </r>
  </si>
  <si>
    <r>
      <t>ÍNDICE DE CHATURA</t>
    </r>
    <r>
      <rPr>
        <sz val="11"/>
        <color theme="1"/>
        <rFont val="Arial"/>
        <family val="2"/>
      </rPr>
      <t xml:space="preserve"> (UY A -21 -89)</t>
    </r>
  </si>
  <si>
    <t>Capa:</t>
  </si>
  <si>
    <t>Abertura (mm)</t>
  </si>
  <si>
    <t>POLVO IMPALPABLE</t>
  </si>
  <si>
    <t>Masa inicial (g)</t>
  </si>
  <si>
    <t>Masa final (g)</t>
  </si>
  <si>
    <t>POLVO</t>
  </si>
  <si>
    <t>TRATAMIENTO BITUMINOSO</t>
  </si>
  <si>
    <t>FECHA</t>
  </si>
  <si>
    <t>TRAMO</t>
  </si>
  <si>
    <t>GASTO</t>
  </si>
  <si>
    <t>EMULSIÓN</t>
  </si>
  <si>
    <t>AGREGADO</t>
  </si>
  <si>
    <t>PROGRESIVA</t>
  </si>
  <si>
    <t>FAJA</t>
  </si>
  <si>
    <t>METROS</t>
  </si>
  <si>
    <t>ANCHO</t>
  </si>
  <si>
    <t xml:space="preserve">  M2</t>
  </si>
  <si>
    <t>LECTURA</t>
  </si>
  <si>
    <t>TEMP</t>
  </si>
  <si>
    <t>GASTO (LT)</t>
  </si>
  <si>
    <t>LITROS</t>
  </si>
  <si>
    <t>DOSIS EJEC.</t>
  </si>
  <si>
    <t>COLOCADO</t>
  </si>
  <si>
    <t>M3</t>
  </si>
  <si>
    <t>LINEALES</t>
  </si>
  <si>
    <t>INICIAL</t>
  </si>
  <si>
    <t>FINAL</t>
  </si>
  <si>
    <t>A 15º</t>
  </si>
  <si>
    <t>ACUMUL.</t>
  </si>
  <si>
    <t>LT / M2</t>
  </si>
  <si>
    <t>M3 / M2</t>
  </si>
  <si>
    <t>K</t>
  </si>
  <si>
    <t>GRANULOMETRÍA DE AGREGADOS</t>
  </si>
  <si>
    <t>Revisión:</t>
  </si>
  <si>
    <t>01</t>
  </si>
  <si>
    <r>
      <t xml:space="preserve">RESISTENCIA A LA ABRASIÓN -MÁQUINA DE LOS ÁNGELES </t>
    </r>
    <r>
      <rPr>
        <sz val="11"/>
        <color theme="1"/>
        <rFont val="Arial"/>
        <family val="2"/>
      </rPr>
      <t>(UY A-23-89)</t>
    </r>
  </si>
  <si>
    <t>ÍNDICE DE LAJAS</t>
  </si>
  <si>
    <t>ÍNDICE DE AGUJAS</t>
  </si>
  <si>
    <r>
      <t xml:space="preserve">ÍNDICE DE LAJAS   </t>
    </r>
    <r>
      <rPr>
        <sz val="11"/>
        <color theme="1"/>
        <rFont val="Arial"/>
        <family val="2"/>
      </rPr>
      <t xml:space="preserve"> (IRAM 1687-1: 1996)</t>
    </r>
  </si>
  <si>
    <r>
      <t xml:space="preserve">ÍNDICE DE AGUJAS </t>
    </r>
    <r>
      <rPr>
        <sz val="11"/>
        <color theme="1"/>
        <rFont val="Arial"/>
        <family val="2"/>
      </rPr>
      <t>(IRAM 1687-2: 1996)</t>
    </r>
  </si>
  <si>
    <r>
      <t xml:space="preserve">METEORIZACIÓN ACELERADA USANDO DMSO </t>
    </r>
    <r>
      <rPr>
        <sz val="14"/>
        <color theme="1"/>
        <rFont val="Arial"/>
        <family val="2"/>
      </rPr>
      <t xml:space="preserve"> (UY A- 26 - 01)</t>
    </r>
  </si>
  <si>
    <t>HUSOS SEGÚN ECTM DE PV (Sección 5 / 5.2.4)</t>
  </si>
  <si>
    <t>(Para TBS y TBD con emulsiones )</t>
  </si>
  <si>
    <t>TRATAMIENTO SIMPLE: gradaciones alternativas</t>
  </si>
  <si>
    <t>TRATAMIENTO DOBLE: primer y segundo riego</t>
  </si>
  <si>
    <t>TAMIZ CIRCULAR</t>
  </si>
  <si>
    <t>GRADACIÓN 1       %pasa</t>
  </si>
  <si>
    <t>GRADACIÓN 2       %pasa</t>
  </si>
  <si>
    <t>HUSOS SEGÚN PV (Sección V / A -3-1-1)</t>
  </si>
  <si>
    <t>(Para TBD con diluidos )</t>
  </si>
  <si>
    <t>Agregado tipo</t>
  </si>
  <si>
    <t>grueso</t>
  </si>
  <si>
    <t>mediano</t>
  </si>
  <si>
    <t>fino</t>
  </si>
  <si>
    <t>Abertura del tamiz en micrones</t>
  </si>
  <si>
    <t>Aberturas circulares</t>
  </si>
  <si>
    <t>-</t>
  </si>
  <si>
    <t>Aberturas cuadradas norma UNIT</t>
  </si>
  <si>
    <t>N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</si>
</sst>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0"/>
    <numFmt numFmtId="166" formatCode="#,##0.0"/>
    <numFmt numFmtId="167" formatCode="0.00000"/>
    <numFmt numFmtId="168" formatCode="dd\-mmm\-yy_)"/>
    <numFmt numFmtId="169" formatCode="0_)"/>
    <numFmt numFmtId="170" formatCode="0.00_)"/>
    <numFmt numFmtId="171" formatCode="0.0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u/>
      <sz val="14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sz val="26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  <font>
      <b/>
      <sz val="12"/>
      <color indexed="8"/>
      <name val="Calibri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0"/>
      <name val="Helv"/>
    </font>
    <font>
      <sz val="10"/>
      <color indexed="12"/>
      <name val="Helv"/>
    </font>
    <font>
      <sz val="10"/>
      <color rgb="FFC00000"/>
      <name val="Helv"/>
    </font>
    <font>
      <sz val="10"/>
      <color rgb="FFFF0000"/>
      <name val="Helv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rgb="FF002060"/>
      <name val="Helv"/>
    </font>
    <font>
      <sz val="10"/>
      <color rgb="FF0070C0"/>
      <name val="Helv"/>
    </font>
    <font>
      <sz val="10"/>
      <color rgb="FF00B0F0"/>
      <name val="Helv"/>
    </font>
    <font>
      <sz val="10"/>
      <color theme="8" tint="0.39997558519241921"/>
      <name val="Helv"/>
    </font>
    <font>
      <sz val="10"/>
      <color theme="3" tint="-0.499984740745262"/>
      <name val="Helv"/>
    </font>
    <font>
      <sz val="12"/>
      <color indexed="12"/>
      <name val="Arial"/>
      <family val="2"/>
    </font>
    <font>
      <b/>
      <sz val="16"/>
      <color theme="1"/>
      <name val="Arial"/>
      <family val="2"/>
    </font>
    <font>
      <u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10" fillId="3" borderId="0" xfId="0" applyFont="1" applyFill="1" applyBorder="1"/>
    <xf numFmtId="0" fontId="1" fillId="3" borderId="0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3" borderId="0" xfId="0" applyFont="1" applyFill="1"/>
    <xf numFmtId="0" fontId="1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1" fillId="3" borderId="5" xfId="0" applyFont="1" applyFill="1" applyBorder="1" applyAlignment="1">
      <alignment horizontal="left" vertical="center"/>
    </xf>
    <xf numFmtId="0" fontId="10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0" xfId="0" applyFont="1" applyFill="1" applyBorder="1"/>
    <xf numFmtId="0" fontId="1" fillId="3" borderId="14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0" xfId="0" applyFont="1" applyFill="1"/>
    <xf numFmtId="0" fontId="0" fillId="3" borderId="0" xfId="0" applyFill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0" fontId="0" fillId="3" borderId="0" xfId="0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Fill="1"/>
    <xf numFmtId="0" fontId="2" fillId="3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" fontId="16" fillId="3" borderId="3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/>
    <xf numFmtId="0" fontId="7" fillId="3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5" fillId="3" borderId="5" xfId="0" applyFont="1" applyFill="1" applyBorder="1" applyAlignment="1" applyProtection="1">
      <alignment horizontal="center"/>
      <protection locked="0"/>
    </xf>
    <xf numFmtId="0" fontId="25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/>
    </xf>
    <xf numFmtId="0" fontId="25" fillId="3" borderId="6" xfId="0" applyFont="1" applyFill="1" applyBorder="1" applyAlignment="1" applyProtection="1">
      <alignment horizontal="center"/>
      <protection locked="0"/>
    </xf>
    <xf numFmtId="0" fontId="26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5" fillId="3" borderId="13" xfId="0" applyFont="1" applyFill="1" applyBorder="1" applyAlignment="1" applyProtection="1">
      <alignment horizontal="center"/>
      <protection locked="0"/>
    </xf>
    <xf numFmtId="0" fontId="25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/>
    </xf>
    <xf numFmtId="0" fontId="25" fillId="3" borderId="15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25" fillId="3" borderId="0" xfId="0" applyFont="1" applyFill="1" applyAlignment="1" applyProtection="1">
      <alignment horizontal="center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68" fontId="18" fillId="3" borderId="1" xfId="0" applyNumberFormat="1" applyFont="1" applyFill="1" applyBorder="1" applyAlignment="1" applyProtection="1">
      <alignment horizontal="center" vertical="center"/>
      <protection locked="0"/>
    </xf>
    <xf numFmtId="169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169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69" fontId="18" fillId="2" borderId="1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 vertical="center"/>
    </xf>
    <xf numFmtId="170" fontId="18" fillId="2" borderId="1" xfId="0" applyNumberFormat="1" applyFont="1" applyFill="1" applyBorder="1" applyAlignment="1" applyProtection="1">
      <alignment horizontal="center" vertical="center"/>
    </xf>
    <xf numFmtId="170" fontId="18" fillId="3" borderId="1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68" fontId="26" fillId="3" borderId="1" xfId="0" applyNumberFormat="1" applyFont="1" applyFill="1" applyBorder="1" applyAlignment="1" applyProtection="1">
      <alignment horizontal="center" vertical="center"/>
      <protection locked="0"/>
    </xf>
    <xf numFmtId="169" fontId="26" fillId="3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168" fontId="26" fillId="0" borderId="0" xfId="0" applyNumberFormat="1" applyFont="1" applyBorder="1" applyAlignment="1" applyProtection="1">
      <alignment horizontal="center"/>
      <protection locked="0"/>
    </xf>
    <xf numFmtId="169" fontId="26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169" fontId="26" fillId="0" borderId="0" xfId="0" applyNumberFormat="1" applyFont="1" applyBorder="1" applyAlignment="1" applyProtection="1">
      <alignment horizontal="center"/>
    </xf>
    <xf numFmtId="170" fontId="33" fillId="0" borderId="0" xfId="0" applyNumberFormat="1" applyFont="1" applyFill="1" applyBorder="1" applyAlignment="1" applyProtection="1">
      <alignment horizontal="center"/>
    </xf>
    <xf numFmtId="170" fontId="33" fillId="0" borderId="0" xfId="0" applyNumberFormat="1" applyFont="1" applyBorder="1" applyAlignment="1" applyProtection="1">
      <alignment horizontal="center"/>
    </xf>
    <xf numFmtId="170" fontId="34" fillId="0" borderId="0" xfId="0" applyNumberFormat="1" applyFont="1" applyBorder="1" applyAlignment="1" applyProtection="1">
      <alignment horizontal="center"/>
      <protection locked="0"/>
    </xf>
    <xf numFmtId="170" fontId="34" fillId="0" borderId="0" xfId="0" applyNumberFormat="1" applyFont="1" applyBorder="1" applyAlignment="1" applyProtection="1">
      <alignment horizontal="center"/>
    </xf>
    <xf numFmtId="0" fontId="32" fillId="0" borderId="0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36" fillId="0" borderId="0" xfId="0" applyFont="1" applyBorder="1" applyProtection="1">
      <protection locked="0"/>
    </xf>
    <xf numFmtId="0" fontId="37" fillId="0" borderId="0" xfId="0" applyFont="1" applyBorder="1" applyProtection="1">
      <protection locked="0"/>
    </xf>
    <xf numFmtId="0" fontId="36" fillId="0" borderId="0" xfId="0" applyFont="1" applyBorder="1"/>
    <xf numFmtId="0" fontId="38" fillId="0" borderId="0" xfId="0" applyFont="1" applyBorder="1" applyProtection="1">
      <protection locked="0"/>
    </xf>
    <xf numFmtId="0" fontId="39" fillId="0" borderId="0" xfId="0" applyFont="1" applyBorder="1" applyProtection="1">
      <protection locked="0"/>
    </xf>
    <xf numFmtId="170" fontId="33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center"/>
      <protection locked="0"/>
    </xf>
    <xf numFmtId="171" fontId="26" fillId="0" borderId="0" xfId="0" applyNumberFormat="1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  <protection locked="0"/>
    </xf>
    <xf numFmtId="169" fontId="2" fillId="0" borderId="0" xfId="0" applyNumberFormat="1" applyFont="1" applyBorder="1" applyAlignment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left" vertical="center"/>
    </xf>
    <xf numFmtId="170" fontId="18" fillId="0" borderId="1" xfId="0" applyNumberFormat="1" applyFont="1" applyFill="1" applyBorder="1" applyAlignment="1" applyProtection="1">
      <alignment horizontal="center" vertical="center"/>
      <protection locked="0"/>
    </xf>
    <xf numFmtId="170" fontId="2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 vertical="center"/>
    </xf>
    <xf numFmtId="0" fontId="6" fillId="3" borderId="0" xfId="0" applyFont="1" applyFill="1"/>
    <xf numFmtId="0" fontId="2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/>
    <xf numFmtId="0" fontId="4" fillId="0" borderId="0" xfId="0" applyFont="1" applyFill="1" applyAlignment="1">
      <alignment vertical="center"/>
    </xf>
    <xf numFmtId="0" fontId="41" fillId="0" borderId="0" xfId="0" applyFont="1"/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3" fontId="21" fillId="0" borderId="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9" fontId="16" fillId="3" borderId="4" xfId="1" applyFont="1" applyFill="1" applyBorder="1" applyAlignment="1">
      <alignment horizontal="center" vertical="center"/>
    </xf>
    <xf numFmtId="9" fontId="16" fillId="3" borderId="6" xfId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left" vertical="center"/>
    </xf>
    <xf numFmtId="1" fontId="15" fillId="0" borderId="5" xfId="0" applyNumberFormat="1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left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CURVA GRANULOMÉTRICA </a:t>
            </a:r>
          </a:p>
        </c:rich>
      </c:tx>
      <c:layout>
        <c:manualLayout>
          <c:xMode val="edge"/>
          <c:yMode val="edge"/>
          <c:x val="0.36874056186621018"/>
          <c:y val="2.69600933231590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703687701077607E-2"/>
          <c:y val="0.11739039015109433"/>
          <c:w val="0.82160001156472329"/>
          <c:h val="0.76316048153359273"/>
        </c:manualLayout>
      </c:layout>
      <c:scatterChart>
        <c:scatterStyle val="lineMarker"/>
        <c:varyColors val="0"/>
        <c:ser>
          <c:idx val="0"/>
          <c:order val="0"/>
          <c:tx>
            <c:v>Muestra 1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granulometria!$C$15:$C$29</c:f>
              <c:numCache>
                <c:formatCode>0.0</c:formatCode>
                <c:ptCount val="15"/>
                <c:pt idx="0">
                  <c:v>31.5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6.3</c:v>
                </c:pt>
                <c:pt idx="8" formatCode="0.00">
                  <c:v>4.75</c:v>
                </c:pt>
                <c:pt idx="9" formatCode="0.00">
                  <c:v>2</c:v>
                </c:pt>
                <c:pt idx="10" formatCode="0.00">
                  <c:v>1.25</c:v>
                </c:pt>
                <c:pt idx="11" formatCode="0.00">
                  <c:v>1.1599999999999999</c:v>
                </c:pt>
                <c:pt idx="12" formatCode="0.000">
                  <c:v>0.42499999999999999</c:v>
                </c:pt>
                <c:pt idx="13" formatCode="0.000">
                  <c:v>0.18</c:v>
                </c:pt>
                <c:pt idx="14" formatCode="0.000">
                  <c:v>7.4999999999999997E-2</c:v>
                </c:pt>
              </c:numCache>
            </c:numRef>
          </c:xVal>
          <c:yVal>
            <c:numRef>
              <c:f>granulometria!$E$15:$E$29</c:f>
              <c:numCache>
                <c:formatCode>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5-4831-A367-DD2294B4BA6D}"/>
            </c:ext>
          </c:extLst>
        </c:ser>
        <c:ser>
          <c:idx val="1"/>
          <c:order val="1"/>
          <c:tx>
            <c:v>Muestra 2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granulometria!$C$15:$C$29</c:f>
              <c:numCache>
                <c:formatCode>0.0</c:formatCode>
                <c:ptCount val="15"/>
                <c:pt idx="0">
                  <c:v>31.5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6.3</c:v>
                </c:pt>
                <c:pt idx="8" formatCode="0.00">
                  <c:v>4.75</c:v>
                </c:pt>
                <c:pt idx="9" formatCode="0.00">
                  <c:v>2</c:v>
                </c:pt>
                <c:pt idx="10" formatCode="0.00">
                  <c:v>1.25</c:v>
                </c:pt>
                <c:pt idx="11" formatCode="0.00">
                  <c:v>1.1599999999999999</c:v>
                </c:pt>
                <c:pt idx="12" formatCode="0.000">
                  <c:v>0.42499999999999999</c:v>
                </c:pt>
                <c:pt idx="13" formatCode="0.000">
                  <c:v>0.18</c:v>
                </c:pt>
                <c:pt idx="14" formatCode="0.000">
                  <c:v>7.4999999999999997E-2</c:v>
                </c:pt>
              </c:numCache>
            </c:numRef>
          </c:xVal>
          <c:yVal>
            <c:numRef>
              <c:f>granulometria!$G$15:$G$29</c:f>
              <c:numCache>
                <c:formatCode>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BA-429D-B4FF-B673190D2811}"/>
            </c:ext>
          </c:extLst>
        </c:ser>
        <c:ser>
          <c:idx val="2"/>
          <c:order val="2"/>
          <c:tx>
            <c:v>Muestra 3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granulometria!$C$15:$C$29</c:f>
              <c:numCache>
                <c:formatCode>0.0</c:formatCode>
                <c:ptCount val="15"/>
                <c:pt idx="0">
                  <c:v>31.5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6.3</c:v>
                </c:pt>
                <c:pt idx="8" formatCode="0.00">
                  <c:v>4.75</c:v>
                </c:pt>
                <c:pt idx="9" formatCode="0.00">
                  <c:v>2</c:v>
                </c:pt>
                <c:pt idx="10" formatCode="0.00">
                  <c:v>1.25</c:v>
                </c:pt>
                <c:pt idx="11" formatCode="0.00">
                  <c:v>1.1599999999999999</c:v>
                </c:pt>
                <c:pt idx="12" formatCode="0.000">
                  <c:v>0.42499999999999999</c:v>
                </c:pt>
                <c:pt idx="13" formatCode="0.000">
                  <c:v>0.18</c:v>
                </c:pt>
                <c:pt idx="14" formatCode="0.000">
                  <c:v>7.4999999999999997E-2</c:v>
                </c:pt>
              </c:numCache>
            </c:numRef>
          </c:xVal>
          <c:yVal>
            <c:numRef>
              <c:f>granulometria!$I$15:$I$29</c:f>
              <c:numCache>
                <c:formatCode>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BA-429D-B4FF-B673190D2811}"/>
            </c:ext>
          </c:extLst>
        </c:ser>
        <c:ser>
          <c:idx val="3"/>
          <c:order val="3"/>
          <c:tx>
            <c:v>Muestra 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granulometria!$C$15:$C$29</c:f>
              <c:numCache>
                <c:formatCode>0.0</c:formatCode>
                <c:ptCount val="15"/>
                <c:pt idx="0">
                  <c:v>31.5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6.3</c:v>
                </c:pt>
                <c:pt idx="8" formatCode="0.00">
                  <c:v>4.75</c:v>
                </c:pt>
                <c:pt idx="9" formatCode="0.00">
                  <c:v>2</c:v>
                </c:pt>
                <c:pt idx="10" formatCode="0.00">
                  <c:v>1.25</c:v>
                </c:pt>
                <c:pt idx="11" formatCode="0.00">
                  <c:v>1.1599999999999999</c:v>
                </c:pt>
                <c:pt idx="12" formatCode="0.000">
                  <c:v>0.42499999999999999</c:v>
                </c:pt>
                <c:pt idx="13" formatCode="0.000">
                  <c:v>0.18</c:v>
                </c:pt>
                <c:pt idx="14" formatCode="0.000">
                  <c:v>7.4999999999999997E-2</c:v>
                </c:pt>
              </c:numCache>
            </c:numRef>
          </c:xVal>
          <c:yVal>
            <c:numRef>
              <c:f>granulometria!$K$15:$K$29</c:f>
              <c:numCache>
                <c:formatCode>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BA-429D-B4FF-B673190D2811}"/>
            </c:ext>
          </c:extLst>
        </c:ser>
        <c:ser>
          <c:idx val="4"/>
          <c:order val="4"/>
          <c:tx>
            <c:v>% mínimo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granulometria!$C$15:$C$29</c:f>
              <c:numCache>
                <c:formatCode>0.0</c:formatCode>
                <c:ptCount val="15"/>
                <c:pt idx="0">
                  <c:v>31.5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6.3</c:v>
                </c:pt>
                <c:pt idx="8" formatCode="0.00">
                  <c:v>4.75</c:v>
                </c:pt>
                <c:pt idx="9" formatCode="0.00">
                  <c:v>2</c:v>
                </c:pt>
                <c:pt idx="10" formatCode="0.00">
                  <c:v>1.25</c:v>
                </c:pt>
                <c:pt idx="11" formatCode="0.00">
                  <c:v>1.1599999999999999</c:v>
                </c:pt>
                <c:pt idx="12" formatCode="0.000">
                  <c:v>0.42499999999999999</c:v>
                </c:pt>
                <c:pt idx="13" formatCode="0.000">
                  <c:v>0.18</c:v>
                </c:pt>
                <c:pt idx="14" formatCode="0.000">
                  <c:v>7.4999999999999997E-2</c:v>
                </c:pt>
              </c:numCache>
            </c:numRef>
          </c:xVal>
          <c:yVal>
            <c:numRef>
              <c:f>granulometria!$M$15:$M$29</c:f>
              <c:numCache>
                <c:formatCode>0.0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BA-429D-B4FF-B673190D2811}"/>
            </c:ext>
          </c:extLst>
        </c:ser>
        <c:ser>
          <c:idx val="5"/>
          <c:order val="5"/>
          <c:tx>
            <c:v>% máximo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granulometria!$C$15:$C$29</c:f>
              <c:numCache>
                <c:formatCode>0.0</c:formatCode>
                <c:ptCount val="15"/>
                <c:pt idx="0">
                  <c:v>31.5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8</c:v>
                </c:pt>
                <c:pt idx="7" formatCode="0.00">
                  <c:v>6.3</c:v>
                </c:pt>
                <c:pt idx="8" formatCode="0.00">
                  <c:v>4.75</c:v>
                </c:pt>
                <c:pt idx="9" formatCode="0.00">
                  <c:v>2</c:v>
                </c:pt>
                <c:pt idx="10" formatCode="0.00">
                  <c:v>1.25</c:v>
                </c:pt>
                <c:pt idx="11" formatCode="0.00">
                  <c:v>1.1599999999999999</c:v>
                </c:pt>
                <c:pt idx="12" formatCode="0.000">
                  <c:v>0.42499999999999999</c:v>
                </c:pt>
                <c:pt idx="13" formatCode="0.000">
                  <c:v>0.18</c:v>
                </c:pt>
                <c:pt idx="14" formatCode="0.000">
                  <c:v>7.4999999999999997E-2</c:v>
                </c:pt>
              </c:numCache>
            </c:numRef>
          </c:xVal>
          <c:yVal>
            <c:numRef>
              <c:f>granulometria!$N$15:$N$29</c:f>
              <c:numCache>
                <c:formatCode>0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BA-429D-B4FF-B673190D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3408"/>
        <c:axId val="85875328"/>
      </c:scatterChart>
      <c:valAx>
        <c:axId val="85873408"/>
        <c:scaling>
          <c:logBase val="10"/>
          <c:orientation val="minMax"/>
          <c:max val="60"/>
          <c:min val="5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600" baseline="0"/>
                  <a:t>ABERTURAEN MM</a:t>
                </a:r>
              </a:p>
            </c:rich>
          </c:tx>
          <c:layout>
            <c:manualLayout>
              <c:xMode val="edge"/>
              <c:yMode val="edge"/>
              <c:x val="0.45747540555925253"/>
              <c:y val="0.930430047100128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5328"/>
        <c:crosses val="autoZero"/>
        <c:crossBetween val="midCat"/>
      </c:valAx>
      <c:valAx>
        <c:axId val="85875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600" baseline="0"/>
                  <a:t>% PASA</a:t>
                </a:r>
              </a:p>
            </c:rich>
          </c:tx>
          <c:layout>
            <c:manualLayout>
              <c:xMode val="edge"/>
              <c:yMode val="edge"/>
              <c:x val="6.2569841943816871E-3"/>
              <c:y val="0.446741452254877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3408"/>
        <c:crossesAt val="5.0000000000000024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</c:legendEntry>
      <c:layout>
        <c:manualLayout>
          <c:xMode val="edge"/>
          <c:yMode val="edge"/>
          <c:x val="0.8788376633744176"/>
          <c:y val="0.30486402655397488"/>
          <c:w val="0.11412176965482371"/>
          <c:h val="0.48575051205201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>
      <a:outerShdw blurRad="50800" dist="25400" dir="5400000" algn="ctr" rotWithShape="0">
        <a:schemeClr val="bg1">
          <a:alpha val="43000"/>
        </a:schemeClr>
      </a:outerShdw>
    </a:effectLst>
  </c:spPr>
  <c:txPr>
    <a:bodyPr/>
    <a:lstStyle/>
    <a:p>
      <a:pPr>
        <a:defRPr/>
      </a:pPr>
      <a:endParaRPr lang="es-UY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228960</xdr:colOff>
      <xdr:row>34</xdr:row>
      <xdr:rowOff>91067</xdr:rowOff>
    </xdr:from>
    <xdr:to>
      <xdr:col>14</xdr:col>
      <xdr:colOff>1084860</xdr:colOff>
      <xdr:row>68</xdr:row>
      <xdr:rowOff>210293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34637</xdr:colOff>
      <xdr:row>1</xdr:row>
      <xdr:rowOff>34637</xdr:rowOff>
    </xdr:from>
    <xdr:to>
      <xdr:col>3</xdr:col>
      <xdr:colOff>155864</xdr:colOff>
      <xdr:row>2</xdr:row>
      <xdr:rowOff>372342</xdr:rowOff>
    </xdr:to>
    <xdr:pic>
      <xdr:nvPicPr>
        <xdr:cNvPr id="5" name="Imagen 4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519546" y="225137"/>
          <a:ext cx="2199409" cy="10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22413</xdr:rowOff>
    </xdr:from>
    <xdr:to>
      <xdr:col>4</xdr:col>
      <xdr:colOff>37821</xdr:colOff>
      <xdr:row>2</xdr:row>
      <xdr:rowOff>179295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46530" y="212913"/>
          <a:ext cx="1214438" cy="59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955643</xdr:colOff>
      <xdr:row>28</xdr:row>
      <xdr:rowOff>3651</xdr:rowOff>
    </xdr:from>
    <xdr:ext cx="663607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469993" y="5128101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𝑅𝑖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469993" y="5128101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∑▒</a:t>
              </a:r>
              <a:r>
                <a:rPr lang="es-UY" sz="1100" b="0" i="0">
                  <a:latin typeface="Cambria Math" panose="02040503050406030204" pitchFamily="18" charset="0"/>
                </a:rPr>
                <a:t>𝑅𝑖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6</xdr:col>
      <xdr:colOff>114300</xdr:colOff>
      <xdr:row>28</xdr:row>
      <xdr:rowOff>9525</xdr:rowOff>
    </xdr:from>
    <xdr:ext cx="9429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6191250" y="5314950"/>
              <a:ext cx="9429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𝐼𝐿𝑖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𝑅𝑖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6191250" y="5314950"/>
              <a:ext cx="9429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∑▒〖</a:t>
              </a:r>
              <a:r>
                <a:rPr lang="es-UY" sz="1100" b="0" i="0">
                  <a:latin typeface="Cambria Math" panose="02040503050406030204" pitchFamily="18" charset="0"/>
                </a:rPr>
                <a:t>𝐼𝐿𝑖 𝑥 𝑅𝑖〗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1</xdr:col>
      <xdr:colOff>946118</xdr:colOff>
      <xdr:row>47</xdr:row>
      <xdr:rowOff>13176</xdr:rowOff>
    </xdr:from>
    <xdr:ext cx="663607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1460468" y="1174797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𝑅𝑖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460468" y="1174797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∑▒</a:t>
              </a:r>
              <a:r>
                <a:rPr lang="es-UY" sz="1100" b="0" i="0">
                  <a:latin typeface="Cambria Math" panose="02040503050406030204" pitchFamily="18" charset="0"/>
                </a:rPr>
                <a:t>𝑅𝑖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6</xdr:col>
      <xdr:colOff>114300</xdr:colOff>
      <xdr:row>47</xdr:row>
      <xdr:rowOff>9525</xdr:rowOff>
    </xdr:from>
    <xdr:ext cx="9429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6200775" y="5534025"/>
              <a:ext cx="9429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𝐼𝐸𝑖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𝑅𝑖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6200775" y="5534025"/>
              <a:ext cx="9429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∑▒〖</a:t>
              </a:r>
              <a:r>
                <a:rPr lang="es-UY" sz="1100" b="0" i="0">
                  <a:latin typeface="Cambria Math" panose="02040503050406030204" pitchFamily="18" charset="0"/>
                </a:rPr>
                <a:t>𝐼𝐸𝑖 𝑥 𝑅𝑖〗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twoCellAnchor>
    <xdr:from>
      <xdr:col>1</xdr:col>
      <xdr:colOff>9527</xdr:colOff>
      <xdr:row>1</xdr:row>
      <xdr:rowOff>19049</xdr:rowOff>
    </xdr:from>
    <xdr:to>
      <xdr:col>2</xdr:col>
      <xdr:colOff>324972</xdr:colOff>
      <xdr:row>3</xdr:row>
      <xdr:rowOff>117126</xdr:rowOff>
    </xdr:to>
    <xdr:pic>
      <xdr:nvPicPr>
        <xdr:cNvPr id="6" name="Imagen 5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11233" y="220755"/>
          <a:ext cx="1514474" cy="72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955643</xdr:colOff>
      <xdr:row>28</xdr:row>
      <xdr:rowOff>32226</xdr:rowOff>
    </xdr:from>
    <xdr:ext cx="663607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469993" y="639492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469993" y="639492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4</xdr:col>
      <xdr:colOff>200025</xdr:colOff>
      <xdr:row>28</xdr:row>
      <xdr:rowOff>19050</xdr:rowOff>
    </xdr:from>
    <xdr:ext cx="8286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4143375" y="4895850"/>
              <a:ext cx="8286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1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143375" y="4895850"/>
              <a:ext cx="8286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▒𝑃1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6</xdr:col>
      <xdr:colOff>257175</xdr:colOff>
      <xdr:row>28</xdr:row>
      <xdr:rowOff>9525</xdr:rowOff>
    </xdr:from>
    <xdr:ext cx="857250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6429375" y="4886325"/>
              <a:ext cx="85725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6429375" y="4886325"/>
              <a:ext cx="85725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▒𝑃2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1</xdr:col>
      <xdr:colOff>523874</xdr:colOff>
      <xdr:row>32</xdr:row>
      <xdr:rowOff>85726</xdr:rowOff>
    </xdr:from>
    <xdr:ext cx="361951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1038224" y="5543551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UY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</m:e>
                      </m:nary>
                    </m:den>
                  </m:f>
                </m:oMath>
              </a14:m>
              <a:r>
                <a:rPr lang="es-UY" sz="1100"/>
                <a:t>=</a:t>
              </a: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1038224" y="5543551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(∑▒</a:t>
              </a:r>
              <a:r>
                <a:rPr lang="es-UY" sz="1100" b="0" i="0">
                  <a:latin typeface="Cambria Math" panose="02040503050406030204" pitchFamily="18" charset="0"/>
                </a:rPr>
                <a:t>𝑃1)/(∑▒𝑃)</a:t>
              </a:r>
              <a:r>
                <a:rPr lang="es-UY" sz="1100"/>
                <a:t>=</a:t>
              </a:r>
            </a:p>
          </xdr:txBody>
        </xdr:sp>
      </mc:Fallback>
    </mc:AlternateContent>
    <xdr:clientData/>
  </xdr:oneCellAnchor>
  <xdr:oneCellAnchor>
    <xdr:from>
      <xdr:col>1</xdr:col>
      <xdr:colOff>533400</xdr:colOff>
      <xdr:row>33</xdr:row>
      <xdr:rowOff>104775</xdr:rowOff>
    </xdr:from>
    <xdr:ext cx="361951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1047750" y="6000750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UY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</m:e>
                      </m:nary>
                    </m:den>
                  </m:f>
                </m:oMath>
              </a14:m>
              <a:r>
                <a:rPr lang="es-UY" sz="1100"/>
                <a:t>=</a:t>
              </a: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047750" y="6000750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(∑▒</a:t>
              </a:r>
              <a:r>
                <a:rPr lang="es-UY" sz="1100" b="0" i="0">
                  <a:latin typeface="Cambria Math" panose="02040503050406030204" pitchFamily="18" charset="0"/>
                </a:rPr>
                <a:t>𝑃2)/(∑▒𝑃)</a:t>
              </a:r>
              <a:r>
                <a:rPr lang="es-UY" sz="1100"/>
                <a:t>=</a:t>
              </a:r>
            </a:p>
          </xdr:txBody>
        </xdr:sp>
      </mc:Fallback>
    </mc:AlternateContent>
    <xdr:clientData/>
  </xdr:oneCellAnchor>
  <xdr:twoCellAnchor>
    <xdr:from>
      <xdr:col>1</xdr:col>
      <xdr:colOff>19051</xdr:colOff>
      <xdr:row>1</xdr:row>
      <xdr:rowOff>9524</xdr:rowOff>
    </xdr:from>
    <xdr:to>
      <xdr:col>2</xdr:col>
      <xdr:colOff>224118</xdr:colOff>
      <xdr:row>3</xdr:row>
      <xdr:rowOff>52678</xdr:rowOff>
    </xdr:to>
    <xdr:pic>
      <xdr:nvPicPr>
        <xdr:cNvPr id="9" name="Imagen 8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43169" y="211230"/>
          <a:ext cx="1404096" cy="67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27214</xdr:rowOff>
    </xdr:from>
    <xdr:to>
      <xdr:col>2</xdr:col>
      <xdr:colOff>394607</xdr:colOff>
      <xdr:row>3</xdr:row>
      <xdr:rowOff>149678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6572" y="217714"/>
          <a:ext cx="157842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27214</xdr:rowOff>
    </xdr:from>
    <xdr:to>
      <xdr:col>2</xdr:col>
      <xdr:colOff>530679</xdr:colOff>
      <xdr:row>3</xdr:row>
      <xdr:rowOff>149678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6572" y="217714"/>
          <a:ext cx="1714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1</xdr:row>
      <xdr:rowOff>20542</xdr:rowOff>
    </xdr:from>
    <xdr:to>
      <xdr:col>2</xdr:col>
      <xdr:colOff>123265</xdr:colOff>
      <xdr:row>3</xdr:row>
      <xdr:rowOff>67234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39994" y="211042"/>
          <a:ext cx="1396065" cy="618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1</xdr:row>
      <xdr:rowOff>31750</xdr:rowOff>
    </xdr:from>
    <xdr:to>
      <xdr:col>4</xdr:col>
      <xdr:colOff>95250</xdr:colOff>
      <xdr:row>3</xdr:row>
      <xdr:rowOff>15875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54000" y="238125"/>
          <a:ext cx="1651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J70"/>
  <sheetViews>
    <sheetView showZeros="0" tabSelected="1" view="pageBreakPreview" zoomScale="70" zoomScaleNormal="70" zoomScaleSheetLayoutView="70" workbookViewId="0"/>
  </sheetViews>
  <sheetFormatPr baseColWidth="10" defaultRowHeight="15" x14ac:dyDescent="0.25"/>
  <cols>
    <col min="1" max="1" width="4" customWidth="1"/>
    <col min="2" max="2" width="10.7109375" style="2" customWidth="1"/>
    <col min="3" max="3" width="20.42578125" style="2" customWidth="1"/>
    <col min="4" max="4" width="16.42578125" style="2" customWidth="1"/>
    <col min="5" max="5" width="13.7109375" style="2" customWidth="1"/>
    <col min="6" max="6" width="16.7109375" style="2" customWidth="1"/>
    <col min="7" max="7" width="13.7109375" style="2" customWidth="1"/>
    <col min="8" max="8" width="16.42578125" style="2" customWidth="1"/>
    <col min="9" max="9" width="13.7109375" style="2" customWidth="1"/>
    <col min="10" max="10" width="17.28515625" style="2" customWidth="1"/>
    <col min="11" max="11" width="13.7109375" style="2" customWidth="1"/>
    <col min="12" max="12" width="3.28515625" style="2" customWidth="1"/>
    <col min="13" max="14" width="8.7109375" style="2" customWidth="1"/>
    <col min="15" max="15" width="16.7109375" style="2" customWidth="1"/>
  </cols>
  <sheetData>
    <row r="1" spans="1:36" ht="20.100000000000001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36" ht="60" customHeight="1" x14ac:dyDescent="0.25">
      <c r="B2" s="46"/>
      <c r="C2" s="46"/>
      <c r="D2" s="46"/>
      <c r="E2" s="220" t="s">
        <v>192</v>
      </c>
      <c r="F2" s="85"/>
      <c r="G2" s="46"/>
      <c r="H2" s="46"/>
      <c r="I2" s="46"/>
      <c r="J2" s="46"/>
      <c r="K2" s="221"/>
      <c r="L2" s="46"/>
      <c r="M2" s="46"/>
      <c r="N2" s="46"/>
      <c r="O2" s="46"/>
    </row>
    <row r="3" spans="1:36" ht="30" customHeight="1" x14ac:dyDescent="0.25">
      <c r="B3" s="46"/>
      <c r="C3" s="46"/>
      <c r="D3" s="46"/>
      <c r="E3" s="228" t="s">
        <v>193</v>
      </c>
      <c r="F3" s="222" t="s">
        <v>194</v>
      </c>
      <c r="G3" s="158"/>
      <c r="H3" s="123"/>
      <c r="I3" s="85"/>
      <c r="J3" s="85"/>
      <c r="K3" s="85"/>
      <c r="L3" s="46"/>
      <c r="M3" s="46"/>
      <c r="N3" s="46"/>
      <c r="O3" s="46"/>
    </row>
    <row r="4" spans="1:36" ht="30" customHeight="1" x14ac:dyDescent="0.25">
      <c r="B4" s="46"/>
      <c r="C4" s="46"/>
      <c r="D4" s="46"/>
      <c r="E4" s="220"/>
      <c r="F4" s="85"/>
      <c r="G4" s="46"/>
      <c r="H4" s="46"/>
      <c r="I4" s="46"/>
      <c r="J4" s="46"/>
      <c r="K4" s="46"/>
      <c r="L4" s="46"/>
      <c r="M4" s="46"/>
      <c r="N4" s="46"/>
      <c r="O4" s="4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0" customHeight="1" x14ac:dyDescent="0.25">
      <c r="B5" s="46"/>
      <c r="C5" s="46"/>
      <c r="D5" s="46"/>
      <c r="E5" s="220"/>
      <c r="F5" s="85"/>
      <c r="G5" s="46"/>
      <c r="H5" s="46"/>
      <c r="I5" s="46"/>
      <c r="J5" s="46"/>
      <c r="K5" s="46"/>
      <c r="L5" s="46"/>
      <c r="M5" s="46"/>
      <c r="N5" s="46"/>
      <c r="O5" s="4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1" customFormat="1" ht="45" customHeight="1" x14ac:dyDescent="0.35">
      <c r="B6" s="105" t="s">
        <v>91</v>
      </c>
      <c r="C6" s="106"/>
      <c r="D6" s="106"/>
      <c r="E6" s="106"/>
      <c r="F6" s="64"/>
      <c r="G6" s="64"/>
      <c r="H6" s="122"/>
      <c r="I6" s="113" t="s">
        <v>90</v>
      </c>
      <c r="J6" s="106"/>
      <c r="K6" s="64"/>
      <c r="L6" s="64"/>
      <c r="M6" s="64"/>
      <c r="N6" s="64"/>
      <c r="O6" s="6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/>
      <c r="AG6"/>
      <c r="AH6"/>
      <c r="AI6"/>
      <c r="AJ6"/>
    </row>
    <row r="7" spans="1:36" s="1" customFormat="1" ht="45" customHeight="1" x14ac:dyDescent="0.35">
      <c r="B7" s="105" t="s">
        <v>94</v>
      </c>
      <c r="C7" s="106"/>
      <c r="D7" s="106"/>
      <c r="E7" s="106"/>
      <c r="F7" s="64"/>
      <c r="G7" s="64"/>
      <c r="H7" s="122"/>
      <c r="I7" s="113" t="s">
        <v>92</v>
      </c>
      <c r="J7" s="106"/>
      <c r="K7" s="64"/>
      <c r="L7" s="64"/>
      <c r="M7" s="64"/>
      <c r="N7" s="64"/>
      <c r="O7" s="6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/>
      <c r="AG7"/>
      <c r="AH7"/>
      <c r="AI7"/>
      <c r="AJ7"/>
    </row>
    <row r="8" spans="1:36" s="1" customFormat="1" ht="45" customHeight="1" x14ac:dyDescent="0.35">
      <c r="B8" s="105" t="s">
        <v>95</v>
      </c>
      <c r="C8" s="106"/>
      <c r="D8" s="106"/>
      <c r="E8" s="106"/>
      <c r="F8" s="64"/>
      <c r="G8" s="64"/>
      <c r="H8" s="122"/>
      <c r="I8" s="113" t="s">
        <v>93</v>
      </c>
      <c r="J8" s="106"/>
      <c r="K8" s="64"/>
      <c r="L8" s="64"/>
      <c r="M8" s="85"/>
      <c r="N8" s="85"/>
      <c r="O8" s="6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/>
      <c r="AG8"/>
      <c r="AH8"/>
      <c r="AI8"/>
      <c r="AJ8"/>
    </row>
    <row r="9" spans="1:36" s="1" customFormat="1" ht="45" customHeight="1" x14ac:dyDescent="0.35">
      <c r="B9" s="105" t="s">
        <v>55</v>
      </c>
      <c r="C9" s="106"/>
      <c r="D9" s="106"/>
      <c r="E9" s="106"/>
      <c r="F9" s="64"/>
      <c r="G9" s="64"/>
      <c r="H9" s="122"/>
      <c r="I9" s="113" t="s">
        <v>56</v>
      </c>
      <c r="J9" s="106"/>
      <c r="K9" s="64"/>
      <c r="L9" s="64"/>
      <c r="M9" s="64"/>
      <c r="N9" s="64"/>
      <c r="O9" s="66"/>
    </row>
    <row r="10" spans="1:36" s="1" customFormat="1" ht="15" customHeight="1" x14ac:dyDescent="0.25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36" s="1" customFormat="1" ht="35.1" customHeight="1" x14ac:dyDescent="0.3">
      <c r="B11" s="40" t="s">
        <v>63</v>
      </c>
      <c r="C11" s="41"/>
      <c r="D11" s="265">
        <v>1</v>
      </c>
      <c r="E11" s="266"/>
      <c r="F11" s="265">
        <v>2</v>
      </c>
      <c r="G11" s="266"/>
      <c r="H11" s="265">
        <v>3</v>
      </c>
      <c r="I11" s="266"/>
      <c r="J11" s="265">
        <v>4</v>
      </c>
      <c r="K11" s="266"/>
      <c r="L11" s="285"/>
      <c r="M11" s="271" t="s">
        <v>2</v>
      </c>
      <c r="N11" s="271" t="s">
        <v>3</v>
      </c>
      <c r="O11" s="271" t="s">
        <v>4</v>
      </c>
      <c r="S11" s="235" t="s">
        <v>201</v>
      </c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</row>
    <row r="12" spans="1:36" s="1" customFormat="1" ht="35.1" customHeight="1" x14ac:dyDescent="0.25">
      <c r="B12" s="40" t="s">
        <v>0</v>
      </c>
      <c r="C12" s="41"/>
      <c r="D12" s="267"/>
      <c r="E12" s="268"/>
      <c r="F12" s="267"/>
      <c r="G12" s="268"/>
      <c r="H12" s="267"/>
      <c r="I12" s="268"/>
      <c r="J12" s="267"/>
      <c r="K12" s="268"/>
      <c r="L12" s="286"/>
      <c r="M12" s="271"/>
      <c r="N12" s="271"/>
      <c r="O12" s="271"/>
      <c r="S12" s="237" t="s">
        <v>202</v>
      </c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</row>
    <row r="13" spans="1:36" s="1" customFormat="1" ht="35.1" customHeight="1" x14ac:dyDescent="0.25">
      <c r="B13" s="8" t="s">
        <v>1</v>
      </c>
      <c r="C13" s="4"/>
      <c r="D13" s="269"/>
      <c r="E13" s="270"/>
      <c r="F13" s="269"/>
      <c r="G13" s="270"/>
      <c r="H13" s="269"/>
      <c r="I13" s="270"/>
      <c r="J13" s="269"/>
      <c r="K13" s="270"/>
      <c r="L13" s="286"/>
      <c r="M13" s="271"/>
      <c r="N13" s="271"/>
      <c r="O13" s="271"/>
      <c r="R13" s="16"/>
      <c r="S13" s="238" t="s">
        <v>203</v>
      </c>
      <c r="T13" s="236"/>
      <c r="U13" s="236"/>
      <c r="V13" s="236"/>
      <c r="W13" s="236"/>
      <c r="X13" s="236"/>
      <c r="Y13" s="236"/>
      <c r="Z13" s="236"/>
      <c r="AA13" s="238" t="s">
        <v>204</v>
      </c>
      <c r="AB13" s="236"/>
      <c r="AC13" s="236"/>
      <c r="AD13" s="236"/>
      <c r="AE13" s="236"/>
      <c r="AF13" s="236"/>
      <c r="AG13" s="236"/>
      <c r="AH13" s="236"/>
      <c r="AI13" s="236"/>
      <c r="AJ13" s="236"/>
    </row>
    <row r="14" spans="1:36" s="1" customFormat="1" ht="90" customHeight="1" x14ac:dyDescent="0.25">
      <c r="B14" s="133" t="s">
        <v>58</v>
      </c>
      <c r="C14" s="134" t="s">
        <v>161</v>
      </c>
      <c r="D14" s="135" t="s">
        <v>48</v>
      </c>
      <c r="E14" s="136" t="s">
        <v>5</v>
      </c>
      <c r="F14" s="135" t="s">
        <v>48</v>
      </c>
      <c r="G14" s="136" t="s">
        <v>5</v>
      </c>
      <c r="H14" s="135" t="s">
        <v>48</v>
      </c>
      <c r="I14" s="136" t="s">
        <v>5</v>
      </c>
      <c r="J14" s="135" t="s">
        <v>48</v>
      </c>
      <c r="K14" s="136" t="s">
        <v>5</v>
      </c>
      <c r="L14" s="286"/>
      <c r="M14" s="271"/>
      <c r="N14" s="271"/>
      <c r="O14" s="271"/>
      <c r="R14" s="1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</row>
    <row r="15" spans="1:36" s="1" customFormat="1" ht="35.1" customHeight="1" x14ac:dyDescent="0.25">
      <c r="A15" s="30"/>
      <c r="B15" s="126">
        <v>1.25</v>
      </c>
      <c r="C15" s="127">
        <v>31.5</v>
      </c>
      <c r="D15" s="117"/>
      <c r="E15" s="119">
        <f>+IF(D15=0,100,(D$13-SUM(D$15:D15))/D$13*100)</f>
        <v>100</v>
      </c>
      <c r="F15" s="117"/>
      <c r="G15" s="119">
        <f>+IF(F15=0,100,(F$13-SUM(F$15:F15))/F$13*100)</f>
        <v>100</v>
      </c>
      <c r="H15" s="117"/>
      <c r="I15" s="119">
        <f>+IF(H15=0,100,(H$13-SUM(H$15:H15))/H$13*100)</f>
        <v>100</v>
      </c>
      <c r="J15" s="117"/>
      <c r="K15" s="119">
        <f>+IF(J15=0,100,(J$13-SUM(J$15:J15))/J$13*100)</f>
        <v>100</v>
      </c>
      <c r="L15" s="286"/>
      <c r="M15" s="124"/>
      <c r="N15" s="124"/>
      <c r="O15" s="125" t="str">
        <f>+IF(OR(E15&gt;N15,G15&gt;N15,I15&gt;N15,K15&gt;N15,E15&lt;M15,G15&lt;M15,I15&lt;M15,K15&lt;M15),"Fuera huso","ok")</f>
        <v>Fuera huso</v>
      </c>
      <c r="R15" s="16"/>
      <c r="S15" s="239" t="s">
        <v>205</v>
      </c>
      <c r="T15" s="262" t="s">
        <v>206</v>
      </c>
      <c r="U15" s="263"/>
      <c r="V15" s="262" t="s">
        <v>207</v>
      </c>
      <c r="W15" s="263"/>
      <c r="X15" s="236"/>
      <c r="Y15" s="236"/>
      <c r="Z15" s="236"/>
      <c r="AA15" s="239" t="s">
        <v>205</v>
      </c>
      <c r="AB15" s="262" t="s">
        <v>206</v>
      </c>
      <c r="AC15" s="263"/>
      <c r="AD15" s="262" t="s">
        <v>207</v>
      </c>
      <c r="AE15" s="263"/>
      <c r="AF15" s="236"/>
      <c r="AG15" s="236"/>
      <c r="AH15" s="236"/>
      <c r="AI15" s="236"/>
      <c r="AJ15" s="236"/>
    </row>
    <row r="16" spans="1:36" s="1" customFormat="1" ht="35.1" customHeight="1" x14ac:dyDescent="0.25">
      <c r="A16" s="30"/>
      <c r="B16" s="128" t="s">
        <v>44</v>
      </c>
      <c r="C16" s="127">
        <v>25</v>
      </c>
      <c r="D16" s="117"/>
      <c r="E16" s="119">
        <f>IF(D16=0,IF(SUM(D$15:D16)=0,100,E15),(D$13-SUM(D$15:D16))/D$13*100)</f>
        <v>100</v>
      </c>
      <c r="F16" s="117"/>
      <c r="G16" s="119">
        <f>IF(F16=0,IF(SUM(F$15:F16)=0,100,G15),(F$13-SUM(F$15:F16))/F$13*100)</f>
        <v>100</v>
      </c>
      <c r="H16" s="117"/>
      <c r="I16" s="119">
        <f>IF(H16=0,IF(SUM(H$15:H16)=0,100,I15),(H$13-SUM(H$15:H16))/H$13*100)</f>
        <v>100</v>
      </c>
      <c r="J16" s="117"/>
      <c r="K16" s="119">
        <f>IF(J16=0,IF(SUM(J$15:J16)=0,100,K15),(J$13-SUM(J$15:J16))/J$13*100)</f>
        <v>100</v>
      </c>
      <c r="L16" s="286"/>
      <c r="M16" s="118"/>
      <c r="N16" s="117"/>
      <c r="O16" s="125" t="str">
        <f t="shared" ref="O16:O29" si="0">+IF(OR(E16&gt;N16,G16&gt;N16,I16&gt;N16,K16&gt;N16,E16&lt;M16,G16&lt;M16,I16&lt;M16,K16&lt;M16),"Fuera huso","ok")</f>
        <v>Fuera huso</v>
      </c>
      <c r="R16" s="16"/>
      <c r="S16" s="128">
        <v>0.625</v>
      </c>
      <c r="T16" s="240">
        <v>100</v>
      </c>
      <c r="U16" s="241">
        <v>100</v>
      </c>
      <c r="V16" s="240"/>
      <c r="W16" s="241"/>
      <c r="X16" s="236"/>
      <c r="Y16" s="236"/>
      <c r="Z16" s="236"/>
      <c r="AA16" s="128">
        <v>0.625</v>
      </c>
      <c r="AB16" s="240">
        <v>100</v>
      </c>
      <c r="AC16" s="241">
        <v>100</v>
      </c>
      <c r="AD16" s="240"/>
      <c r="AE16" s="241"/>
      <c r="AF16" s="236"/>
      <c r="AG16" s="236"/>
      <c r="AH16" s="236"/>
      <c r="AI16" s="236"/>
      <c r="AJ16" s="236"/>
    </row>
    <row r="17" spans="1:36" s="1" customFormat="1" ht="35.1" customHeight="1" x14ac:dyDescent="0.25">
      <c r="A17" s="30"/>
      <c r="B17" s="128">
        <v>0.75</v>
      </c>
      <c r="C17" s="127">
        <v>19</v>
      </c>
      <c r="D17" s="117"/>
      <c r="E17" s="119">
        <f>IF(D17=0,IF(SUM(D$15:D17)=0,100,E16),(D$13-SUM(D$15:D17))/D$13*100)</f>
        <v>100</v>
      </c>
      <c r="F17" s="117"/>
      <c r="G17" s="119">
        <f>IF(F17=0,IF(SUM(F$15:F17)=0,100,G16),(F$13-SUM(F$15:F17))/F$13*100)</f>
        <v>100</v>
      </c>
      <c r="H17" s="117"/>
      <c r="I17" s="119">
        <f>IF(H17=0,IF(SUM(H$15:H17)=0,100,I16),(H$13-SUM(H$15:H17))/H$13*100)</f>
        <v>100</v>
      </c>
      <c r="J17" s="117"/>
      <c r="K17" s="119">
        <f>IF(J17=0,IF(SUM(J$15:J17)=0,100,K16),(J$13-SUM(J$15:J17))/J$13*100)</f>
        <v>100</v>
      </c>
      <c r="L17" s="286"/>
      <c r="M17" s="118"/>
      <c r="N17" s="117"/>
      <c r="O17" s="125" t="str">
        <f t="shared" si="0"/>
        <v>Fuera huso</v>
      </c>
      <c r="R17" s="16"/>
      <c r="S17" s="128">
        <v>0.5</v>
      </c>
      <c r="T17" s="242">
        <v>90</v>
      </c>
      <c r="U17" s="243">
        <v>100</v>
      </c>
      <c r="V17" s="242">
        <v>100</v>
      </c>
      <c r="W17" s="243">
        <v>100</v>
      </c>
      <c r="X17" s="236"/>
      <c r="Y17" s="236"/>
      <c r="Z17" s="236"/>
      <c r="AA17" s="128">
        <v>0.5</v>
      </c>
      <c r="AB17" s="242">
        <v>80</v>
      </c>
      <c r="AC17" s="243">
        <v>100</v>
      </c>
      <c r="AD17" s="242"/>
      <c r="AE17" s="243"/>
      <c r="AF17" s="236"/>
      <c r="AG17" s="236"/>
      <c r="AH17" s="236"/>
      <c r="AI17" s="236"/>
      <c r="AJ17" s="236"/>
    </row>
    <row r="18" spans="1:36" s="1" customFormat="1" ht="35.1" customHeight="1" x14ac:dyDescent="0.25">
      <c r="A18" s="30"/>
      <c r="B18" s="128">
        <v>0.625</v>
      </c>
      <c r="C18" s="127">
        <v>16</v>
      </c>
      <c r="D18" s="117"/>
      <c r="E18" s="119">
        <f>IF(D18=0,IF(SUM(D$15:D18)=0,100,E17),(D$13-SUM(D$15:D18))/D$13*100)</f>
        <v>100</v>
      </c>
      <c r="F18" s="117"/>
      <c r="G18" s="119">
        <f>IF(F18=0,IF(SUM(F$15:F18)=0,100,G17),(F$13-SUM(F$15:F18))/F$13*100)</f>
        <v>100</v>
      </c>
      <c r="H18" s="117"/>
      <c r="I18" s="119">
        <f>IF(H18=0,IF(SUM(H$15:H18)=0,100,I17),(H$13-SUM(H$15:H18))/H$13*100)</f>
        <v>100</v>
      </c>
      <c r="J18" s="117"/>
      <c r="K18" s="119">
        <f>IF(J18=0,IF(SUM(J$15:J18)=0,100,K17),(J$13-SUM(J$15:J18))/J$13*100)</f>
        <v>100</v>
      </c>
      <c r="L18" s="286"/>
      <c r="M18" s="118"/>
      <c r="N18" s="117"/>
      <c r="O18" s="125" t="str">
        <f t="shared" si="0"/>
        <v>Fuera huso</v>
      </c>
      <c r="R18" s="16"/>
      <c r="S18" s="128">
        <v>0.375</v>
      </c>
      <c r="T18" s="242">
        <v>30</v>
      </c>
      <c r="U18" s="243">
        <v>70</v>
      </c>
      <c r="V18" s="242">
        <v>90</v>
      </c>
      <c r="W18" s="243">
        <v>100</v>
      </c>
      <c r="X18" s="236"/>
      <c r="Y18" s="236"/>
      <c r="Z18" s="236"/>
      <c r="AA18" s="128">
        <v>0.375</v>
      </c>
      <c r="AB18" s="242">
        <v>50</v>
      </c>
      <c r="AC18" s="243">
        <v>80</v>
      </c>
      <c r="AD18" s="242">
        <v>100</v>
      </c>
      <c r="AE18" s="243">
        <v>100</v>
      </c>
      <c r="AF18" s="236"/>
      <c r="AG18" s="236"/>
      <c r="AH18" s="236"/>
      <c r="AI18" s="236"/>
      <c r="AJ18" s="236"/>
    </row>
    <row r="19" spans="1:36" s="1" customFormat="1" ht="35.1" customHeight="1" x14ac:dyDescent="0.25">
      <c r="A19" s="30"/>
      <c r="B19" s="128">
        <v>0.5</v>
      </c>
      <c r="C19" s="127">
        <v>12.5</v>
      </c>
      <c r="D19" s="117"/>
      <c r="E19" s="119">
        <f>IF(D19=0,IF(SUM(D$15:D19)=0,100,E18),(D$13-SUM(D$15:D19))/D$13*100)</f>
        <v>100</v>
      </c>
      <c r="F19" s="117"/>
      <c r="G19" s="119">
        <f>IF(F19=0,IF(SUM(F$15:F19)=0,100,G18),(F$13-SUM(F$15:F19))/F$13*100)</f>
        <v>100</v>
      </c>
      <c r="H19" s="117"/>
      <c r="I19" s="119">
        <f>IF(H19=0,IF(SUM(H$15:H19)=0,100,I18),(H$13-SUM(H$15:H19))/H$13*100)</f>
        <v>100</v>
      </c>
      <c r="J19" s="117"/>
      <c r="K19" s="119">
        <f>IF(J19=0,IF(SUM(J$15:J19)=0,100,K18),(J$13-SUM(J$15:J19))/J$13*100)</f>
        <v>100</v>
      </c>
      <c r="L19" s="286"/>
      <c r="M19" s="118"/>
      <c r="N19" s="117"/>
      <c r="O19" s="125" t="str">
        <f t="shared" si="0"/>
        <v>Fuera huso</v>
      </c>
      <c r="R19" s="16"/>
      <c r="S19" s="244">
        <v>0.3125</v>
      </c>
      <c r="T19" s="242"/>
      <c r="U19" s="243"/>
      <c r="V19" s="242">
        <v>40</v>
      </c>
      <c r="W19" s="243">
        <v>70</v>
      </c>
      <c r="X19" s="236"/>
      <c r="Y19" s="236"/>
      <c r="Z19" s="236"/>
      <c r="AA19" s="244">
        <v>0.3125</v>
      </c>
      <c r="AB19" s="242"/>
      <c r="AC19" s="243"/>
      <c r="AD19" s="242"/>
      <c r="AE19" s="243"/>
      <c r="AF19" s="236"/>
      <c r="AG19" s="236"/>
      <c r="AH19" s="236"/>
      <c r="AI19" s="236"/>
      <c r="AJ19" s="236"/>
    </row>
    <row r="20" spans="1:36" s="1" customFormat="1" ht="35.1" customHeight="1" x14ac:dyDescent="0.25">
      <c r="A20" s="30"/>
      <c r="B20" s="128">
        <v>0.375</v>
      </c>
      <c r="C20" s="129">
        <v>9.5</v>
      </c>
      <c r="D20" s="117"/>
      <c r="E20" s="119">
        <f>IF(D20=0,IF(SUM(D$15:D20)=0,100,E19),(D$13-SUM(D$15:D20))/D$13*100)</f>
        <v>100</v>
      </c>
      <c r="F20" s="117"/>
      <c r="G20" s="119">
        <f>IF(F20=0,IF(SUM(F$15:F20)=0,100,G19),(F$13-SUM(F$15:F20))/F$13*100)</f>
        <v>100</v>
      </c>
      <c r="H20" s="117"/>
      <c r="I20" s="119">
        <f>IF(H20=0,IF(SUM(H$15:H20)=0,100,I19),(H$13-SUM(H$15:H20))/H$13*100)</f>
        <v>100</v>
      </c>
      <c r="J20" s="117"/>
      <c r="K20" s="119">
        <f>IF(J20=0,IF(SUM(J$15:J20)=0,100,K19),(J$13-SUM(J$15:J20))/J$13*100)</f>
        <v>100</v>
      </c>
      <c r="L20" s="286"/>
      <c r="M20" s="118"/>
      <c r="N20" s="117"/>
      <c r="O20" s="125" t="str">
        <f t="shared" si="0"/>
        <v>Fuera huso</v>
      </c>
      <c r="R20" s="16"/>
      <c r="S20" s="244">
        <v>0.25</v>
      </c>
      <c r="T20" s="242">
        <v>0</v>
      </c>
      <c r="U20" s="243">
        <v>10</v>
      </c>
      <c r="V20" s="242"/>
      <c r="W20" s="243"/>
      <c r="X20" s="236"/>
      <c r="Y20" s="236"/>
      <c r="Z20" s="236"/>
      <c r="AA20" s="244">
        <v>0.25</v>
      </c>
      <c r="AB20" s="242">
        <v>0</v>
      </c>
      <c r="AC20" s="243">
        <v>10</v>
      </c>
      <c r="AD20" s="242">
        <v>75</v>
      </c>
      <c r="AE20" s="243">
        <v>100</v>
      </c>
      <c r="AF20" s="236"/>
      <c r="AG20" s="236"/>
      <c r="AH20" s="236"/>
      <c r="AI20" s="236"/>
      <c r="AJ20" s="236"/>
    </row>
    <row r="21" spans="1:36" s="1" customFormat="1" ht="35.1" customHeight="1" x14ac:dyDescent="0.25">
      <c r="A21" s="30"/>
      <c r="B21" s="244">
        <v>0.3125</v>
      </c>
      <c r="C21" s="129">
        <v>8</v>
      </c>
      <c r="D21" s="117"/>
      <c r="E21" s="119">
        <f>IF(D21=0,IF(SUM(D$15:D21)=0,100,E20),(D$13-SUM(D$15:D21))/D$13*100)</f>
        <v>100</v>
      </c>
      <c r="F21" s="117"/>
      <c r="G21" s="119">
        <f>IF(F21=0,IF(SUM(F$15:F21)=0,100,G20),(F$13-SUM(F$15:F21))/F$13*100)</f>
        <v>100</v>
      </c>
      <c r="H21" s="117"/>
      <c r="I21" s="119">
        <f>IF(H21=0,IF(SUM(H$15:H21)=0,100,I20),(H$13-SUM(H$15:H21))/H$13*100)</f>
        <v>100</v>
      </c>
      <c r="J21" s="117"/>
      <c r="K21" s="119">
        <f>IF(J21=0,IF(SUM(J$15:J21)=0,100,K20),(J$13-SUM(J$15:J21))/J$13*100)</f>
        <v>100</v>
      </c>
      <c r="L21" s="286"/>
      <c r="M21" s="118"/>
      <c r="N21" s="117"/>
      <c r="O21" s="125" t="str">
        <f t="shared" si="0"/>
        <v>Fuera huso</v>
      </c>
      <c r="R21" s="16"/>
      <c r="S21" s="128" t="s">
        <v>57</v>
      </c>
      <c r="T21" s="242"/>
      <c r="U21" s="243"/>
      <c r="V21" s="242"/>
      <c r="W21" s="243"/>
      <c r="X21" s="236"/>
      <c r="Y21" s="236"/>
      <c r="Z21" s="236"/>
      <c r="AA21" s="128" t="s">
        <v>57</v>
      </c>
      <c r="AB21" s="242"/>
      <c r="AC21" s="243"/>
      <c r="AD21" s="242"/>
      <c r="AE21" s="243"/>
      <c r="AF21" s="236"/>
      <c r="AG21" s="236"/>
      <c r="AH21" s="236"/>
      <c r="AI21" s="236"/>
      <c r="AJ21" s="236"/>
    </row>
    <row r="22" spans="1:36" s="1" customFormat="1" ht="35.1" customHeight="1" x14ac:dyDescent="0.25">
      <c r="A22" s="30"/>
      <c r="B22" s="128">
        <v>0.25</v>
      </c>
      <c r="C22" s="129">
        <v>6.3</v>
      </c>
      <c r="D22" s="117"/>
      <c r="E22" s="119">
        <f>IF(D22=0,IF(SUM(D$15:D22)=0,100,E21),(D$13-SUM(D$15:D22))/D$13*100)</f>
        <v>100</v>
      </c>
      <c r="F22" s="117"/>
      <c r="G22" s="119">
        <f>IF(F22=0,IF(SUM(F$15:F22)=0,100,G21),(F$13-SUM(F$15:F22))/F$13*100)</f>
        <v>100</v>
      </c>
      <c r="H22" s="117"/>
      <c r="I22" s="119">
        <f>IF(H22=0,IF(SUM(H$15:H22)=0,100,I21),(H$13-SUM(H$15:H22))/H$13*100)</f>
        <v>100</v>
      </c>
      <c r="J22" s="117"/>
      <c r="K22" s="119">
        <f>IF(J22=0,IF(SUM(J$15:J22)=0,100,K21),(J$13-SUM(J$15:J22))/J$13*100)</f>
        <v>100</v>
      </c>
      <c r="L22" s="286"/>
      <c r="M22" s="118"/>
      <c r="N22" s="117"/>
      <c r="O22" s="125" t="str">
        <f t="shared" si="0"/>
        <v>Fuera huso</v>
      </c>
      <c r="R22" s="16"/>
      <c r="S22" s="244">
        <v>0.125</v>
      </c>
      <c r="T22" s="242">
        <v>0</v>
      </c>
      <c r="U22" s="243">
        <v>3</v>
      </c>
      <c r="V22" s="242">
        <v>0</v>
      </c>
      <c r="W22" s="243">
        <v>10</v>
      </c>
      <c r="X22" s="236"/>
      <c r="Y22" s="236"/>
      <c r="Z22" s="236"/>
      <c r="AA22" s="244">
        <v>0.125</v>
      </c>
      <c r="AB22" s="242">
        <v>0</v>
      </c>
      <c r="AC22" s="243">
        <v>3</v>
      </c>
      <c r="AD22" s="242">
        <v>0</v>
      </c>
      <c r="AE22" s="243">
        <v>15</v>
      </c>
      <c r="AF22" s="236"/>
      <c r="AG22" s="236"/>
      <c r="AH22" s="236"/>
      <c r="AI22" s="236"/>
      <c r="AJ22" s="236"/>
    </row>
    <row r="23" spans="1:36" s="1" customFormat="1" ht="35.1" customHeight="1" x14ac:dyDescent="0.25">
      <c r="A23" s="30"/>
      <c r="B23" s="128" t="s">
        <v>57</v>
      </c>
      <c r="C23" s="129">
        <v>4.75</v>
      </c>
      <c r="D23" s="117"/>
      <c r="E23" s="119">
        <f>IF(D23=0,IF(SUM(D$15:D23)=0,100,E22),(D$13-SUM(D$15:D23))/D$13*100)</f>
        <v>100</v>
      </c>
      <c r="F23" s="117"/>
      <c r="G23" s="119">
        <f>IF(F23=0,IF(SUM(F$15:F23)=0,100,G22),(F$13-SUM(F$15:F23))/F$13*100)</f>
        <v>100</v>
      </c>
      <c r="H23" s="117"/>
      <c r="I23" s="119">
        <f>IF(H23=0,IF(SUM(H$15:H23)=0,100,I22),(H$13-SUM(H$15:H23))/H$13*100)</f>
        <v>100</v>
      </c>
      <c r="J23" s="117"/>
      <c r="K23" s="119">
        <f>IF(J23=0,IF(SUM(J$15:J23)=0,100,K22),(J$13-SUM(J$15:J23))/J$13*100)</f>
        <v>100</v>
      </c>
      <c r="L23" s="286"/>
      <c r="M23" s="118"/>
      <c r="N23" s="117"/>
      <c r="O23" s="125" t="str">
        <f t="shared" si="0"/>
        <v>Fuera huso</v>
      </c>
      <c r="R23" s="16"/>
      <c r="S23" s="128" t="s">
        <v>61</v>
      </c>
      <c r="T23" s="245">
        <v>0</v>
      </c>
      <c r="U23" s="246">
        <v>0</v>
      </c>
      <c r="V23" s="245">
        <v>0</v>
      </c>
      <c r="W23" s="246">
        <v>3</v>
      </c>
      <c r="X23" s="236"/>
      <c r="Y23" s="236"/>
      <c r="Z23" s="236"/>
      <c r="AA23" s="128" t="s">
        <v>61</v>
      </c>
      <c r="AB23" s="245">
        <v>0</v>
      </c>
      <c r="AC23" s="246">
        <v>0</v>
      </c>
      <c r="AD23" s="245">
        <v>0</v>
      </c>
      <c r="AE23" s="246">
        <v>2</v>
      </c>
      <c r="AF23" s="236"/>
      <c r="AG23" s="236"/>
      <c r="AH23" s="236"/>
      <c r="AI23" s="236"/>
      <c r="AJ23" s="236"/>
    </row>
    <row r="24" spans="1:36" s="1" customFormat="1" ht="35.1" customHeight="1" x14ac:dyDescent="0.25">
      <c r="A24" s="30"/>
      <c r="B24" s="128" t="s">
        <v>59</v>
      </c>
      <c r="C24" s="129">
        <v>2</v>
      </c>
      <c r="D24" s="117"/>
      <c r="E24" s="119">
        <f>IF(D24=0,IF(SUM(D$15:D24)=0,100,E23),(D$13-SUM(D$15:D24))/D$13*100)</f>
        <v>100</v>
      </c>
      <c r="F24" s="117"/>
      <c r="G24" s="119">
        <f>IF(F24=0,IF(SUM(F$15:F24)=0,100,G23),(F$13-SUM(F$15:F24))/F$13*100)</f>
        <v>100</v>
      </c>
      <c r="H24" s="117"/>
      <c r="I24" s="119">
        <f>IF(H24=0,IF(SUM(H$15:H24)=0,100,I23),(H$13-SUM(H$15:H24))/H$13*100)</f>
        <v>100</v>
      </c>
      <c r="J24" s="117"/>
      <c r="K24" s="119">
        <f>IF(J24=0,IF(SUM(J$15:J24)=0,100,K23),(J$13-SUM(J$15:J24))/J$13*100)</f>
        <v>100</v>
      </c>
      <c r="L24" s="286"/>
      <c r="M24" s="118"/>
      <c r="N24" s="117"/>
      <c r="O24" s="125" t="str">
        <f t="shared" si="0"/>
        <v>Fuera huso</v>
      </c>
      <c r="R24" s="1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</row>
    <row r="25" spans="1:36" s="1" customFormat="1" ht="35.1" customHeight="1" x14ac:dyDescent="0.25">
      <c r="A25" s="30"/>
      <c r="B25" s="128">
        <v>0.125</v>
      </c>
      <c r="C25" s="129">
        <v>1.25</v>
      </c>
      <c r="D25" s="117"/>
      <c r="E25" s="119">
        <f>IF(D25=0,IF(SUM(D$15:D25)=0,100,E24),(D$13-SUM(D$15:D25))/D$13*100)</f>
        <v>100</v>
      </c>
      <c r="F25" s="117"/>
      <c r="G25" s="119">
        <f>IF(F25=0,IF(SUM(F$15:F25)=0,100,G24),(F$13-SUM(F$15:F25))/F$13*100)</f>
        <v>100</v>
      </c>
      <c r="H25" s="117"/>
      <c r="I25" s="119">
        <f>IF(H25=0,IF(SUM(H$15:H25)=0,100,I24),(H$13-SUM(H$15:H25))/H$13*100)</f>
        <v>100</v>
      </c>
      <c r="J25" s="117"/>
      <c r="K25" s="119">
        <f>IF(J25=0,IF(SUM(J$15:J25)=0,100,K24),(J$13-SUM(J$15:J25))/J$13*100)</f>
        <v>100</v>
      </c>
      <c r="L25" s="286"/>
      <c r="M25" s="118"/>
      <c r="N25" s="117"/>
      <c r="O25" s="125" t="str">
        <f t="shared" si="0"/>
        <v>Fuera huso</v>
      </c>
      <c r="R25" s="1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</row>
    <row r="26" spans="1:36" s="1" customFormat="1" ht="35.1" customHeight="1" x14ac:dyDescent="0.25">
      <c r="A26" s="30"/>
      <c r="B26" s="128" t="s">
        <v>60</v>
      </c>
      <c r="C26" s="129">
        <v>1.1599999999999999</v>
      </c>
      <c r="D26" s="117"/>
      <c r="E26" s="119">
        <f>IF(D26=0,IF(SUM(D$15:D26)=0,100,E25),(D$13-SUM(D$15:D26))/D$13*100)</f>
        <v>100</v>
      </c>
      <c r="F26" s="117"/>
      <c r="G26" s="119">
        <f>IF(F26=0,IF(SUM(F$15:F26)=0,100,#REF!),(F$13-SUM(F$15:F26))/F$13*100)</f>
        <v>100</v>
      </c>
      <c r="H26" s="117"/>
      <c r="I26" s="119">
        <f>IF(H26=0,IF(SUM(H$15:H26)=0,100,#REF!),(H$13-SUM(H$15:H26))/H$13*100)</f>
        <v>100</v>
      </c>
      <c r="J26" s="117"/>
      <c r="K26" s="119">
        <f>IF(J26=0,IF(SUM(J$15:J26)=0,100,#REF!),(J$13-SUM(J$15:J26))/J$13*100)</f>
        <v>100</v>
      </c>
      <c r="L26" s="286"/>
      <c r="M26" s="118"/>
      <c r="N26" s="117"/>
      <c r="O26" s="125" t="str">
        <f t="shared" si="0"/>
        <v>Fuera huso</v>
      </c>
      <c r="R26" s="1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</row>
    <row r="27" spans="1:36" s="1" customFormat="1" ht="35.1" customHeight="1" x14ac:dyDescent="0.3">
      <c r="A27" s="30"/>
      <c r="B27" s="128" t="s">
        <v>61</v>
      </c>
      <c r="C27" s="130">
        <v>0.42499999999999999</v>
      </c>
      <c r="D27" s="117"/>
      <c r="E27" s="119">
        <f>IF(D27=0,IF(SUM(D$15:D27)=0,100,E26),(D$13-SUM(D$15:D27))/D$13*100)</f>
        <v>100</v>
      </c>
      <c r="F27" s="117"/>
      <c r="G27" s="119">
        <f>IF(F27=0,IF(SUM(F$15:F27)=0,100,G26),(F$13-SUM(F$15:F27))/F$13*100)</f>
        <v>100</v>
      </c>
      <c r="H27" s="117"/>
      <c r="I27" s="119">
        <f>IF(H27=0,IF(SUM(H$15:H27)=0,100,I26),(H$13-SUM(H$15:H27))/H$13*100)</f>
        <v>100</v>
      </c>
      <c r="J27" s="117"/>
      <c r="K27" s="119">
        <f>IF(J27=0,IF(SUM(J$15:J27)=0,100,K26),(J$13-SUM(J$15:J27))/J$13*100)</f>
        <v>100</v>
      </c>
      <c r="L27" s="286"/>
      <c r="M27" s="118"/>
      <c r="N27" s="117"/>
      <c r="O27" s="125" t="str">
        <f t="shared" si="0"/>
        <v>Fuera huso</v>
      </c>
      <c r="R27" s="16"/>
      <c r="S27" s="235" t="s">
        <v>208</v>
      </c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</row>
    <row r="28" spans="1:36" s="1" customFormat="1" ht="35.1" customHeight="1" x14ac:dyDescent="0.25">
      <c r="A28" s="30"/>
      <c r="B28" s="128" t="s">
        <v>218</v>
      </c>
      <c r="C28" s="130">
        <v>0.18</v>
      </c>
      <c r="D28" s="117"/>
      <c r="E28" s="119">
        <f>IF(D28=0,IF(SUM(D$15:D28)=0,100,#REF!),(D$13-SUM(D$15:D28))/D$13*100)</f>
        <v>100</v>
      </c>
      <c r="F28" s="117"/>
      <c r="G28" s="119">
        <f>IF(F28=0,IF(SUM(F$15:F28)=0,100,#REF!),(F$13-SUM(F$15:F28))/F$13*100)</f>
        <v>100</v>
      </c>
      <c r="H28" s="117"/>
      <c r="I28" s="119">
        <f>IF(H28=0,IF(SUM(H$15:H28)=0,100,#REF!),(H$13-SUM(H$15:H28))/H$13*100)</f>
        <v>100</v>
      </c>
      <c r="J28" s="117"/>
      <c r="K28" s="119">
        <f>IF(J28=0,IF(SUM(J$15:J28)=0,100,#REF!),(J$13-SUM(J$15:J28))/J$13*100)</f>
        <v>100</v>
      </c>
      <c r="L28" s="286"/>
      <c r="M28" s="118"/>
      <c r="N28" s="117"/>
      <c r="O28" s="125" t="str">
        <f t="shared" si="0"/>
        <v>Fuera huso</v>
      </c>
      <c r="S28" s="237" t="s">
        <v>209</v>
      </c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</row>
    <row r="29" spans="1:36" s="1" customFormat="1" ht="35.1" customHeight="1" x14ac:dyDescent="0.25">
      <c r="A29" s="30"/>
      <c r="B29" s="126" t="s">
        <v>62</v>
      </c>
      <c r="C29" s="131">
        <v>7.4999999999999997E-2</v>
      </c>
      <c r="D29" s="117"/>
      <c r="E29" s="119">
        <f>IF(D29=0,IF(SUM(D$15:D29)=0,100,E28),(D$13-SUM(D$15:D29))/D$13*100)</f>
        <v>100</v>
      </c>
      <c r="F29" s="117"/>
      <c r="G29" s="119">
        <f>IF(F29=0,IF(SUM(F$15:F29)=0,100,G28),(F$13-SUM(F$15:F29))/F$13*100)</f>
        <v>100</v>
      </c>
      <c r="H29" s="117"/>
      <c r="I29" s="119">
        <f>IF(H29=0,IF(SUM(H$15:H29)=0,100,I28),(H$13-SUM(H$15:H29))/H$13*100)</f>
        <v>100</v>
      </c>
      <c r="J29" s="117"/>
      <c r="K29" s="119">
        <f>IF(J29=0,IF(SUM(J$15:J29)=0,100,K28),(J$13-SUM(J$15:J29))/J$13*100)</f>
        <v>100</v>
      </c>
      <c r="L29" s="287"/>
      <c r="M29" s="118"/>
      <c r="N29" s="118"/>
      <c r="O29" s="125" t="str">
        <f t="shared" si="0"/>
        <v>Fuera huso</v>
      </c>
      <c r="S29" s="256" t="s">
        <v>210</v>
      </c>
      <c r="T29" s="257"/>
      <c r="U29" s="264" t="s">
        <v>211</v>
      </c>
      <c r="V29" s="264"/>
      <c r="W29" s="264"/>
      <c r="X29" s="264"/>
      <c r="Y29" s="264"/>
      <c r="Z29" s="264"/>
      <c r="AA29" s="264" t="s">
        <v>212</v>
      </c>
      <c r="AB29" s="264"/>
      <c r="AC29" s="264"/>
      <c r="AD29" s="264"/>
      <c r="AE29" s="264" t="s">
        <v>213</v>
      </c>
      <c r="AF29" s="264"/>
      <c r="AG29" s="264"/>
      <c r="AH29" s="264"/>
      <c r="AI29" s="264"/>
      <c r="AJ29" s="264"/>
    </row>
    <row r="30" spans="1:36" s="1" customFormat="1" ht="35.1" customHeight="1" x14ac:dyDescent="0.25">
      <c r="B30" s="132" t="s">
        <v>45</v>
      </c>
      <c r="C30" s="132">
        <v>7.4999999999999997E-2</v>
      </c>
      <c r="D30" s="120"/>
      <c r="E30" s="277"/>
      <c r="F30" s="120"/>
      <c r="G30" s="277"/>
      <c r="H30" s="120"/>
      <c r="I30" s="277"/>
      <c r="J30" s="120"/>
      <c r="K30" s="279"/>
      <c r="L30" s="280"/>
      <c r="M30" s="280"/>
      <c r="N30" s="280"/>
      <c r="O30" s="281"/>
      <c r="P30"/>
      <c r="Q30"/>
      <c r="R30"/>
      <c r="S30" s="258" t="s">
        <v>214</v>
      </c>
      <c r="T30" s="259"/>
      <c r="U30" s="260">
        <v>1</v>
      </c>
      <c r="V30" s="261"/>
      <c r="W30" s="256">
        <v>2</v>
      </c>
      <c r="X30" s="257"/>
      <c r="Y30" s="256">
        <v>3</v>
      </c>
      <c r="Z30" s="257"/>
      <c r="AA30" s="256">
        <v>4</v>
      </c>
      <c r="AB30" s="257"/>
      <c r="AC30" s="256">
        <v>5</v>
      </c>
      <c r="AD30" s="257"/>
      <c r="AE30" s="256">
        <v>6</v>
      </c>
      <c r="AF30" s="257"/>
      <c r="AG30" s="256">
        <v>7</v>
      </c>
      <c r="AH30" s="257"/>
      <c r="AI30" s="256">
        <v>8</v>
      </c>
      <c r="AJ30" s="257"/>
    </row>
    <row r="31" spans="1:36" s="1" customFormat="1" ht="35.1" customHeight="1" x14ac:dyDescent="0.25">
      <c r="B31" s="272" t="s">
        <v>46</v>
      </c>
      <c r="C31" s="273"/>
      <c r="D31" s="121">
        <f>+SUM(D15:D30)</f>
        <v>0</v>
      </c>
      <c r="E31" s="278"/>
      <c r="F31" s="121">
        <f>+SUM(F15:F30)</f>
        <v>0</v>
      </c>
      <c r="G31" s="278"/>
      <c r="H31" s="121">
        <f>+SUM(H15:H30)</f>
        <v>0</v>
      </c>
      <c r="I31" s="278"/>
      <c r="J31" s="121">
        <f>+SUM(J15:J30)</f>
        <v>0</v>
      </c>
      <c r="K31" s="282"/>
      <c r="L31" s="283"/>
      <c r="M31" s="283"/>
      <c r="N31" s="283"/>
      <c r="O31" s="284"/>
      <c r="P31"/>
      <c r="Q31"/>
      <c r="R31"/>
      <c r="S31" s="253" t="s">
        <v>215</v>
      </c>
      <c r="T31" s="247">
        <v>32000</v>
      </c>
      <c r="U31" s="247">
        <v>100</v>
      </c>
      <c r="V31" s="248">
        <v>100</v>
      </c>
      <c r="W31" s="247"/>
      <c r="X31" s="248"/>
      <c r="Y31" s="247"/>
      <c r="Z31" s="248"/>
      <c r="AA31" s="247"/>
      <c r="AB31" s="248"/>
      <c r="AC31" s="247"/>
      <c r="AD31" s="248"/>
      <c r="AE31" s="247"/>
      <c r="AF31" s="248"/>
      <c r="AG31" s="247"/>
      <c r="AH31" s="248"/>
      <c r="AI31" s="247"/>
      <c r="AJ31" s="248"/>
    </row>
    <row r="32" spans="1:36" s="1" customFormat="1" ht="69.95" customHeight="1" x14ac:dyDescent="0.25">
      <c r="B32" s="272" t="s">
        <v>47</v>
      </c>
      <c r="C32" s="273"/>
      <c r="D32" s="274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  <c r="P32"/>
      <c r="Q32"/>
      <c r="R32"/>
      <c r="S32" s="254"/>
      <c r="T32" s="249">
        <v>25400</v>
      </c>
      <c r="U32" s="249" t="s">
        <v>216</v>
      </c>
      <c r="V32" s="250" t="s">
        <v>216</v>
      </c>
      <c r="W32" s="249">
        <v>100</v>
      </c>
      <c r="X32" s="250">
        <v>100</v>
      </c>
      <c r="Y32" s="249">
        <v>100</v>
      </c>
      <c r="Z32" s="250">
        <v>100</v>
      </c>
      <c r="AA32" s="249"/>
      <c r="AB32" s="250"/>
      <c r="AC32" s="249"/>
      <c r="AD32" s="250"/>
      <c r="AE32" s="249"/>
      <c r="AF32" s="250"/>
      <c r="AG32" s="249"/>
      <c r="AH32" s="250"/>
      <c r="AI32" s="249"/>
      <c r="AJ32" s="250"/>
    </row>
    <row r="33" spans="2:36" ht="18" x14ac:dyDescent="0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S33" s="254"/>
      <c r="T33" s="249">
        <v>20200</v>
      </c>
      <c r="U33" s="249">
        <v>0</v>
      </c>
      <c r="V33" s="250">
        <v>50</v>
      </c>
      <c r="W33" s="249" t="s">
        <v>216</v>
      </c>
      <c r="X33" s="250" t="s">
        <v>216</v>
      </c>
      <c r="Y33" s="249">
        <v>90</v>
      </c>
      <c r="Z33" s="250">
        <v>100</v>
      </c>
      <c r="AA33" s="249"/>
      <c r="AB33" s="250"/>
      <c r="AC33" s="249"/>
      <c r="AD33" s="250"/>
      <c r="AE33" s="249"/>
      <c r="AF33" s="250"/>
      <c r="AG33" s="249"/>
      <c r="AH33" s="250"/>
      <c r="AI33" s="249"/>
      <c r="AJ33" s="250"/>
    </row>
    <row r="34" spans="2:36" ht="18" x14ac:dyDescent="0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S34" s="254"/>
      <c r="T34" s="249">
        <v>16000</v>
      </c>
      <c r="U34" s="249">
        <v>0</v>
      </c>
      <c r="V34" s="250">
        <v>20</v>
      </c>
      <c r="W34" s="249">
        <v>0</v>
      </c>
      <c r="X34" s="250">
        <v>70</v>
      </c>
      <c r="Y34" s="249" t="s">
        <v>216</v>
      </c>
      <c r="Z34" s="250" t="s">
        <v>216</v>
      </c>
      <c r="AA34" s="249">
        <v>100</v>
      </c>
      <c r="AB34" s="250">
        <v>100</v>
      </c>
      <c r="AC34" s="249"/>
      <c r="AD34" s="250"/>
      <c r="AE34" s="249"/>
      <c r="AF34" s="250"/>
      <c r="AG34" s="249"/>
      <c r="AH34" s="250"/>
      <c r="AI34" s="249"/>
      <c r="AJ34" s="250"/>
    </row>
    <row r="35" spans="2:36" ht="18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S35" s="254"/>
      <c r="T35" s="249">
        <v>12700</v>
      </c>
      <c r="U35" s="249">
        <v>0</v>
      </c>
      <c r="V35" s="250">
        <v>10</v>
      </c>
      <c r="W35" s="249">
        <v>0</v>
      </c>
      <c r="X35" s="250">
        <v>20</v>
      </c>
      <c r="Y35" s="249">
        <v>0</v>
      </c>
      <c r="Z35" s="250">
        <v>60</v>
      </c>
      <c r="AA35" s="249">
        <v>50</v>
      </c>
      <c r="AB35" s="250">
        <v>100</v>
      </c>
      <c r="AC35" s="249">
        <v>100</v>
      </c>
      <c r="AD35" s="250">
        <v>100</v>
      </c>
      <c r="AE35" s="249"/>
      <c r="AF35" s="250"/>
      <c r="AG35" s="249"/>
      <c r="AH35" s="250"/>
      <c r="AI35" s="249"/>
      <c r="AJ35" s="250"/>
    </row>
    <row r="36" spans="2:36" ht="18" x14ac:dyDescent="0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S36" s="254"/>
      <c r="T36" s="249">
        <v>10000</v>
      </c>
      <c r="U36" s="249" t="s">
        <v>216</v>
      </c>
      <c r="V36" s="250" t="s">
        <v>216</v>
      </c>
      <c r="W36" s="249" t="s">
        <v>216</v>
      </c>
      <c r="X36" s="250" t="s">
        <v>216</v>
      </c>
      <c r="Y36" s="249">
        <v>0</v>
      </c>
      <c r="Z36" s="250">
        <v>30</v>
      </c>
      <c r="AA36" s="249">
        <v>0</v>
      </c>
      <c r="AB36" s="250">
        <v>60</v>
      </c>
      <c r="AC36" s="249">
        <v>45</v>
      </c>
      <c r="AD36" s="250">
        <v>100</v>
      </c>
      <c r="AE36" s="249">
        <v>100</v>
      </c>
      <c r="AF36" s="250">
        <v>100</v>
      </c>
      <c r="AG36" s="249"/>
      <c r="AH36" s="250"/>
      <c r="AI36" s="249"/>
      <c r="AJ36" s="250"/>
    </row>
    <row r="37" spans="2:36" ht="18" x14ac:dyDescent="0.2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S37" s="254"/>
      <c r="T37" s="249">
        <v>8000</v>
      </c>
      <c r="U37" s="249" t="s">
        <v>216</v>
      </c>
      <c r="V37" s="250" t="s">
        <v>216</v>
      </c>
      <c r="W37" s="249" t="s">
        <v>216</v>
      </c>
      <c r="X37" s="250" t="s">
        <v>216</v>
      </c>
      <c r="Y37" s="249" t="s">
        <v>216</v>
      </c>
      <c r="Z37" s="250" t="s">
        <v>216</v>
      </c>
      <c r="AA37" s="249" t="s">
        <v>216</v>
      </c>
      <c r="AB37" s="250" t="s">
        <v>216</v>
      </c>
      <c r="AC37" s="249">
        <v>0</v>
      </c>
      <c r="AD37" s="250">
        <v>70</v>
      </c>
      <c r="AE37" s="249" t="s">
        <v>216</v>
      </c>
      <c r="AF37" s="250" t="s">
        <v>216</v>
      </c>
      <c r="AG37" s="249"/>
      <c r="AH37" s="250"/>
      <c r="AI37" s="249"/>
      <c r="AJ37" s="250"/>
    </row>
    <row r="38" spans="2:36" ht="18" x14ac:dyDescent="0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S38" s="255"/>
      <c r="T38" s="249">
        <v>6300</v>
      </c>
      <c r="U38" s="249">
        <v>0</v>
      </c>
      <c r="V38" s="250">
        <v>5</v>
      </c>
      <c r="W38" s="251">
        <v>0</v>
      </c>
      <c r="X38" s="252">
        <v>5</v>
      </c>
      <c r="Y38" s="251">
        <v>0</v>
      </c>
      <c r="Z38" s="252">
        <v>15</v>
      </c>
      <c r="AA38" s="251">
        <v>0</v>
      </c>
      <c r="AB38" s="252">
        <v>25</v>
      </c>
      <c r="AC38" s="251">
        <v>0</v>
      </c>
      <c r="AD38" s="252">
        <v>40</v>
      </c>
      <c r="AE38" s="251">
        <v>40</v>
      </c>
      <c r="AF38" s="252">
        <v>100</v>
      </c>
      <c r="AG38" s="251">
        <v>100</v>
      </c>
      <c r="AH38" s="252">
        <v>100</v>
      </c>
      <c r="AI38" s="251">
        <v>100</v>
      </c>
      <c r="AJ38" s="252">
        <v>100</v>
      </c>
    </row>
    <row r="39" spans="2:36" ht="18" x14ac:dyDescent="0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S39" s="253" t="s">
        <v>217</v>
      </c>
      <c r="T39" s="247">
        <v>2000</v>
      </c>
      <c r="U39" s="247" t="s">
        <v>216</v>
      </c>
      <c r="V39" s="248" t="s">
        <v>216</v>
      </c>
      <c r="W39" s="247" t="s">
        <v>216</v>
      </c>
      <c r="X39" s="248" t="s">
        <v>216</v>
      </c>
      <c r="Y39" s="247">
        <v>0</v>
      </c>
      <c r="Z39" s="248">
        <v>5</v>
      </c>
      <c r="AA39" s="247">
        <v>0</v>
      </c>
      <c r="AB39" s="248">
        <v>10</v>
      </c>
      <c r="AC39" s="247">
        <v>0</v>
      </c>
      <c r="AD39" s="248">
        <v>10</v>
      </c>
      <c r="AE39" s="247">
        <v>0</v>
      </c>
      <c r="AF39" s="248">
        <v>25</v>
      </c>
      <c r="AG39" s="247">
        <v>0</v>
      </c>
      <c r="AH39" s="248">
        <v>50</v>
      </c>
      <c r="AI39" s="247">
        <v>50</v>
      </c>
      <c r="AJ39" s="248">
        <v>100</v>
      </c>
    </row>
    <row r="40" spans="2:36" ht="18" x14ac:dyDescent="0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S40" s="254"/>
      <c r="T40" s="249">
        <v>420</v>
      </c>
      <c r="U40" s="249" t="s">
        <v>216</v>
      </c>
      <c r="V40" s="250" t="s">
        <v>216</v>
      </c>
      <c r="W40" s="249" t="s">
        <v>216</v>
      </c>
      <c r="X40" s="250" t="s">
        <v>216</v>
      </c>
      <c r="Y40" s="249" t="s">
        <v>216</v>
      </c>
      <c r="Z40" s="250" t="s">
        <v>216</v>
      </c>
      <c r="AA40" s="249">
        <v>0</v>
      </c>
      <c r="AB40" s="250">
        <v>5</v>
      </c>
      <c r="AC40" s="249">
        <v>0</v>
      </c>
      <c r="AD40" s="250">
        <v>5</v>
      </c>
      <c r="AE40" s="249">
        <v>0</v>
      </c>
      <c r="AF40" s="250">
        <v>5</v>
      </c>
      <c r="AG40" s="249">
        <v>0</v>
      </c>
      <c r="AH40" s="250">
        <v>10</v>
      </c>
      <c r="AI40" s="249">
        <v>0</v>
      </c>
      <c r="AJ40" s="250">
        <v>10</v>
      </c>
    </row>
    <row r="41" spans="2:36" ht="18" x14ac:dyDescent="0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S41" s="255"/>
      <c r="T41" s="251">
        <v>177</v>
      </c>
      <c r="U41" s="251" t="s">
        <v>216</v>
      </c>
      <c r="V41" s="252" t="s">
        <v>216</v>
      </c>
      <c r="W41" s="251" t="s">
        <v>216</v>
      </c>
      <c r="X41" s="252" t="s">
        <v>216</v>
      </c>
      <c r="Y41" s="251" t="s">
        <v>216</v>
      </c>
      <c r="Z41" s="252" t="s">
        <v>216</v>
      </c>
      <c r="AA41" s="251" t="s">
        <v>216</v>
      </c>
      <c r="AB41" s="252" t="s">
        <v>216</v>
      </c>
      <c r="AC41" s="251" t="s">
        <v>216</v>
      </c>
      <c r="AD41" s="252" t="s">
        <v>216</v>
      </c>
      <c r="AE41" s="251" t="s">
        <v>216</v>
      </c>
      <c r="AF41" s="252" t="s">
        <v>216</v>
      </c>
      <c r="AG41" s="251" t="s">
        <v>216</v>
      </c>
      <c r="AH41" s="252">
        <v>5</v>
      </c>
      <c r="AI41" s="251">
        <v>0</v>
      </c>
      <c r="AJ41" s="252">
        <v>5</v>
      </c>
    </row>
    <row r="42" spans="2:36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2:36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2:36" x14ac:dyDescent="0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2:36" x14ac:dyDescent="0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2:36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2:36" x14ac:dyDescent="0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2:36" x14ac:dyDescent="0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2:15" x14ac:dyDescent="0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5" x14ac:dyDescent="0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2:15" x14ac:dyDescent="0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2:15" x14ac:dyDescent="0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2:15" x14ac:dyDescent="0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2:15" x14ac:dyDescent="0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2:15" x14ac:dyDescent="0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2:15" x14ac:dyDescent="0.2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2:15" x14ac:dyDescent="0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2:15" x14ac:dyDescent="0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2:15" x14ac:dyDescent="0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2:15" x14ac:dyDescent="0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2:15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2:15" x14ac:dyDescent="0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2:15" x14ac:dyDescent="0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2:15" x14ac:dyDescent="0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2:15" x14ac:dyDescent="0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2:15" x14ac:dyDescent="0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2:15" x14ac:dyDescent="0.2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2:15" x14ac:dyDescent="0.2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2:15" ht="23.25" x14ac:dyDescent="0.3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23.25" x14ac:dyDescent="0.3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</sheetData>
  <mergeCells count="42">
    <mergeCell ref="O11:O14"/>
    <mergeCell ref="L11:L29"/>
    <mergeCell ref="J11:K11"/>
    <mergeCell ref="J12:K12"/>
    <mergeCell ref="J13:K13"/>
    <mergeCell ref="D11:E11"/>
    <mergeCell ref="D12:E12"/>
    <mergeCell ref="D13:E13"/>
    <mergeCell ref="F11:G11"/>
    <mergeCell ref="F12:G12"/>
    <mergeCell ref="F13:G13"/>
    <mergeCell ref="B31:C31"/>
    <mergeCell ref="B32:C32"/>
    <mergeCell ref="D32:O32"/>
    <mergeCell ref="E30:E31"/>
    <mergeCell ref="G30:G31"/>
    <mergeCell ref="I30:I31"/>
    <mergeCell ref="K30:O31"/>
    <mergeCell ref="H11:I11"/>
    <mergeCell ref="H12:I12"/>
    <mergeCell ref="H13:I13"/>
    <mergeCell ref="M11:M14"/>
    <mergeCell ref="N11:N14"/>
    <mergeCell ref="T15:U15"/>
    <mergeCell ref="V15:W15"/>
    <mergeCell ref="AB15:AC15"/>
    <mergeCell ref="AD15:AE15"/>
    <mergeCell ref="S29:T29"/>
    <mergeCell ref="U29:Z29"/>
    <mergeCell ref="AA29:AD29"/>
    <mergeCell ref="AE29:AJ29"/>
    <mergeCell ref="S39:S41"/>
    <mergeCell ref="AC30:AD30"/>
    <mergeCell ref="AE30:AF30"/>
    <mergeCell ref="AG30:AH30"/>
    <mergeCell ref="AI30:AJ30"/>
    <mergeCell ref="S31:S38"/>
    <mergeCell ref="S30:T30"/>
    <mergeCell ref="U30:V30"/>
    <mergeCell ref="W30:X30"/>
    <mergeCell ref="Y30:Z30"/>
    <mergeCell ref="AA30:AB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60"/>
  <sheetViews>
    <sheetView showZeros="0" view="pageBreakPreview" zoomScale="85" zoomScaleNormal="85" zoomScaleSheetLayoutView="85" workbookViewId="0">
      <selection activeCell="G6" sqref="G6:G7"/>
    </sheetView>
  </sheetViews>
  <sheetFormatPr baseColWidth="10" defaultRowHeight="15" x14ac:dyDescent="0.25"/>
  <cols>
    <col min="1" max="2" width="3.28515625" customWidth="1"/>
    <col min="3" max="3" width="3.140625" style="2" customWidth="1"/>
    <col min="4" max="4" width="11.42578125" style="2"/>
    <col min="5" max="5" width="4" style="2" customWidth="1"/>
    <col min="6" max="6" width="8.85546875" style="2" customWidth="1"/>
    <col min="7" max="7" width="25.85546875" style="2" customWidth="1"/>
    <col min="8" max="8" width="11.7109375" style="2" customWidth="1"/>
    <col min="9" max="9" width="9.42578125" style="2" customWidth="1"/>
    <col min="10" max="11" width="11.42578125" style="2"/>
    <col min="12" max="12" width="4.28515625" style="2" customWidth="1"/>
    <col min="13" max="13" width="11.140625" customWidth="1"/>
  </cols>
  <sheetData>
    <row r="1" spans="1:17" x14ac:dyDescent="0.25">
      <c r="A1" s="31"/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31"/>
      <c r="N1" s="31"/>
    </row>
    <row r="2" spans="1:17" ht="35.1" customHeight="1" x14ac:dyDescent="0.25">
      <c r="A2" s="31"/>
      <c r="B2" s="100"/>
      <c r="C2" s="71"/>
      <c r="D2" s="71"/>
      <c r="E2" s="43"/>
      <c r="F2" s="107" t="s">
        <v>195</v>
      </c>
      <c r="G2" s="71"/>
      <c r="H2" s="71"/>
      <c r="I2" s="71"/>
      <c r="J2" s="71"/>
      <c r="K2" s="71"/>
      <c r="L2" s="71"/>
      <c r="M2" s="100"/>
      <c r="N2" s="31"/>
    </row>
    <row r="3" spans="1:17" ht="15" customHeight="1" x14ac:dyDescent="0.25">
      <c r="A3" s="31"/>
      <c r="B3" s="100"/>
      <c r="C3" s="71"/>
      <c r="E3" s="43"/>
      <c r="F3" s="231" t="s">
        <v>193</v>
      </c>
      <c r="G3" s="232" t="s">
        <v>194</v>
      </c>
      <c r="H3" s="71"/>
      <c r="I3" s="71"/>
      <c r="J3" s="71"/>
      <c r="K3" s="71"/>
      <c r="L3" s="71"/>
      <c r="M3" s="100"/>
      <c r="N3" s="31"/>
    </row>
    <row r="4" spans="1:17" ht="15" customHeight="1" x14ac:dyDescent="0.25">
      <c r="A4" s="31"/>
      <c r="B4" s="100"/>
      <c r="C4" s="71"/>
      <c r="D4" s="77"/>
      <c r="E4" s="71"/>
      <c r="F4" s="71"/>
      <c r="G4" s="71"/>
      <c r="H4" s="71"/>
      <c r="I4" s="71"/>
      <c r="J4" s="71"/>
      <c r="K4" s="71"/>
      <c r="L4" s="71"/>
      <c r="M4" s="100"/>
      <c r="N4" s="31"/>
    </row>
    <row r="5" spans="1:17" ht="15" customHeight="1" x14ac:dyDescent="0.25">
      <c r="A5" s="31"/>
      <c r="B5" s="100"/>
      <c r="C5" s="71"/>
      <c r="D5" s="77"/>
      <c r="E5" s="71"/>
      <c r="F5" s="71"/>
      <c r="G5" s="71"/>
      <c r="H5" s="71"/>
      <c r="I5" s="71"/>
      <c r="J5" s="71"/>
      <c r="K5" s="71"/>
      <c r="L5" s="71"/>
      <c r="M5" s="100"/>
      <c r="N5" s="31"/>
    </row>
    <row r="6" spans="1:17" ht="18" x14ac:dyDescent="0.25">
      <c r="A6" s="31"/>
      <c r="B6" s="100"/>
      <c r="C6" s="71"/>
      <c r="D6" s="77"/>
      <c r="E6" s="71"/>
      <c r="F6" s="71"/>
      <c r="G6" s="71"/>
      <c r="H6" s="71"/>
      <c r="I6" s="71"/>
      <c r="J6" s="71"/>
      <c r="K6" s="71"/>
      <c r="L6" s="71"/>
      <c r="M6" s="100"/>
      <c r="N6" s="31"/>
    </row>
    <row r="7" spans="1:17" ht="18" x14ac:dyDescent="0.25">
      <c r="A7" s="31"/>
      <c r="B7" s="100"/>
      <c r="C7" s="71"/>
      <c r="D7" s="77"/>
      <c r="E7" s="71"/>
      <c r="F7" s="71"/>
      <c r="G7" s="71"/>
      <c r="H7" s="71"/>
      <c r="I7" s="71"/>
      <c r="J7" s="71"/>
      <c r="K7" s="71"/>
      <c r="L7" s="71"/>
      <c r="M7" s="100"/>
      <c r="N7" s="31"/>
    </row>
    <row r="8" spans="1:17" ht="23.25" x14ac:dyDescent="0.35">
      <c r="A8" s="31"/>
      <c r="B8" s="100"/>
      <c r="C8" s="71"/>
      <c r="D8" s="71"/>
      <c r="E8" s="71"/>
      <c r="F8" s="45"/>
      <c r="G8" s="71"/>
      <c r="H8" s="71"/>
      <c r="I8" s="71"/>
      <c r="J8" s="71"/>
      <c r="K8" s="71"/>
      <c r="L8" s="71"/>
      <c r="M8" s="100"/>
      <c r="N8" s="31"/>
    </row>
    <row r="9" spans="1:17" ht="23.25" x14ac:dyDescent="0.35">
      <c r="A9" s="31"/>
      <c r="B9" s="100"/>
      <c r="C9" s="62" t="s">
        <v>91</v>
      </c>
      <c r="D9" s="63"/>
      <c r="E9" s="63"/>
      <c r="F9" s="63"/>
      <c r="G9" s="64"/>
      <c r="H9" s="65" t="s">
        <v>90</v>
      </c>
      <c r="I9" s="63"/>
      <c r="J9" s="64"/>
      <c r="K9" s="64"/>
      <c r="L9" s="66"/>
      <c r="M9" s="45"/>
      <c r="N9" s="29"/>
      <c r="O9" s="31"/>
      <c r="P9" s="31"/>
      <c r="Q9" s="29"/>
    </row>
    <row r="10" spans="1:17" ht="23.25" x14ac:dyDescent="0.35">
      <c r="A10" s="31"/>
      <c r="B10" s="100"/>
      <c r="C10" s="62" t="s">
        <v>94</v>
      </c>
      <c r="D10" s="63"/>
      <c r="E10" s="63"/>
      <c r="F10" s="63"/>
      <c r="G10" s="64"/>
      <c r="H10" s="65" t="s">
        <v>92</v>
      </c>
      <c r="I10" s="63"/>
      <c r="J10" s="64"/>
      <c r="K10" s="64"/>
      <c r="L10" s="66"/>
      <c r="M10" s="45"/>
      <c r="N10" s="29"/>
      <c r="O10" s="31"/>
      <c r="P10" s="31"/>
      <c r="Q10" s="29"/>
    </row>
    <row r="11" spans="1:17" ht="23.25" x14ac:dyDescent="0.35">
      <c r="A11" s="31"/>
      <c r="B11" s="100"/>
      <c r="C11" s="62" t="s">
        <v>95</v>
      </c>
      <c r="D11" s="63"/>
      <c r="E11" s="63"/>
      <c r="F11" s="63"/>
      <c r="G11" s="64"/>
      <c r="H11" s="65" t="s">
        <v>93</v>
      </c>
      <c r="I11" s="63"/>
      <c r="J11" s="64"/>
      <c r="K11" s="64"/>
      <c r="L11" s="66"/>
      <c r="M11" s="45"/>
      <c r="N11" s="29"/>
      <c r="O11" s="31"/>
      <c r="P11" s="31"/>
      <c r="Q11" s="29"/>
    </row>
    <row r="12" spans="1:17" ht="23.25" x14ac:dyDescent="0.35">
      <c r="A12" s="31"/>
      <c r="B12" s="100"/>
      <c r="C12" s="62" t="s">
        <v>55</v>
      </c>
      <c r="D12" s="63"/>
      <c r="E12" s="63"/>
      <c r="F12" s="63"/>
      <c r="G12" s="64"/>
      <c r="H12" s="65" t="s">
        <v>56</v>
      </c>
      <c r="I12" s="63"/>
      <c r="J12" s="64"/>
      <c r="K12" s="64"/>
      <c r="L12" s="66"/>
      <c r="M12" s="45"/>
      <c r="N12" s="29"/>
      <c r="O12" s="31"/>
      <c r="P12" s="31"/>
      <c r="Q12" s="29"/>
    </row>
    <row r="13" spans="1:17" x14ac:dyDescent="0.25">
      <c r="A13" s="31"/>
      <c r="B13" s="10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100"/>
      <c r="N13" s="31"/>
    </row>
    <row r="14" spans="1:17" x14ac:dyDescent="0.25">
      <c r="A14" s="31"/>
      <c r="B14" s="10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100"/>
      <c r="N14" s="31"/>
    </row>
    <row r="15" spans="1:17" x14ac:dyDescent="0.25">
      <c r="A15" s="31"/>
      <c r="B15" s="10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00"/>
      <c r="N15" s="31"/>
    </row>
    <row r="16" spans="1:17" x14ac:dyDescent="0.25">
      <c r="A16" s="31"/>
      <c r="B16" s="10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0"/>
      <c r="N16" s="31"/>
    </row>
    <row r="17" spans="1:14" x14ac:dyDescent="0.25">
      <c r="A17" s="31"/>
      <c r="B17" s="10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0"/>
      <c r="N17" s="31"/>
    </row>
    <row r="18" spans="1:14" ht="18" x14ac:dyDescent="0.25">
      <c r="A18" s="31"/>
      <c r="B18" s="100"/>
      <c r="C18" s="78" t="s">
        <v>6</v>
      </c>
      <c r="D18" s="71"/>
      <c r="E18" s="71"/>
      <c r="F18" s="71"/>
      <c r="G18" s="71"/>
      <c r="H18" s="71"/>
      <c r="I18" s="71"/>
      <c r="J18" s="71"/>
      <c r="K18" s="71"/>
      <c r="L18" s="71"/>
      <c r="M18" s="100"/>
      <c r="N18" s="31"/>
    </row>
    <row r="19" spans="1:14" ht="18" x14ac:dyDescent="0.25">
      <c r="A19" s="31"/>
      <c r="B19" s="100"/>
      <c r="C19" s="71"/>
      <c r="D19" s="71"/>
      <c r="E19" s="71"/>
      <c r="F19" s="71"/>
      <c r="G19" s="78" t="s">
        <v>7</v>
      </c>
      <c r="H19" s="71"/>
      <c r="I19" s="71"/>
      <c r="J19" s="71"/>
      <c r="K19" s="71"/>
      <c r="L19" s="71"/>
      <c r="M19" s="100"/>
      <c r="N19" s="31"/>
    </row>
    <row r="20" spans="1:14" x14ac:dyDescent="0.25">
      <c r="A20" s="31"/>
      <c r="B20" s="10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00"/>
      <c r="N20" s="31"/>
    </row>
    <row r="21" spans="1:14" x14ac:dyDescent="0.25">
      <c r="A21" s="31"/>
      <c r="B21" s="100"/>
      <c r="C21" s="67"/>
      <c r="D21" s="68" t="s">
        <v>8</v>
      </c>
      <c r="E21" s="68"/>
      <c r="F21" s="68"/>
      <c r="G21" s="68"/>
      <c r="H21" s="68"/>
      <c r="I21" s="68" t="s">
        <v>12</v>
      </c>
      <c r="J21" s="68"/>
      <c r="K21" s="68" t="s">
        <v>9</v>
      </c>
      <c r="L21" s="69"/>
      <c r="M21" s="100"/>
      <c r="N21" s="31"/>
    </row>
    <row r="22" spans="1:14" x14ac:dyDescent="0.25">
      <c r="A22" s="31"/>
      <c r="B22" s="100"/>
      <c r="C22" s="70"/>
      <c r="D22" s="71" t="s">
        <v>10</v>
      </c>
      <c r="E22" s="71"/>
      <c r="F22" s="71"/>
      <c r="G22" s="71"/>
      <c r="H22" s="71"/>
      <c r="I22" s="71" t="s">
        <v>12</v>
      </c>
      <c r="J22" s="71"/>
      <c r="K22" s="71" t="s">
        <v>14</v>
      </c>
      <c r="L22" s="72"/>
      <c r="M22" s="100"/>
      <c r="N22" s="31"/>
    </row>
    <row r="23" spans="1:14" x14ac:dyDescent="0.25">
      <c r="A23" s="31"/>
      <c r="B23" s="100"/>
      <c r="C23" s="70"/>
      <c r="D23" s="71" t="s">
        <v>11</v>
      </c>
      <c r="E23" s="71"/>
      <c r="F23" s="71"/>
      <c r="G23" s="71"/>
      <c r="H23" s="71"/>
      <c r="I23" s="71" t="s">
        <v>12</v>
      </c>
      <c r="J23" s="71"/>
      <c r="K23" s="71"/>
      <c r="L23" s="72"/>
      <c r="M23" s="100"/>
      <c r="N23" s="31"/>
    </row>
    <row r="24" spans="1:14" x14ac:dyDescent="0.25">
      <c r="A24" s="31"/>
      <c r="B24" s="100"/>
      <c r="C24" s="73"/>
      <c r="D24" s="74" t="s">
        <v>13</v>
      </c>
      <c r="E24" s="74"/>
      <c r="F24" s="74"/>
      <c r="G24" s="74"/>
      <c r="H24" s="74"/>
      <c r="I24" s="74" t="s">
        <v>12</v>
      </c>
      <c r="J24" s="74"/>
      <c r="K24" s="74"/>
      <c r="L24" s="75"/>
      <c r="M24" s="100"/>
      <c r="N24" s="31"/>
    </row>
    <row r="25" spans="1:14" x14ac:dyDescent="0.25">
      <c r="A25" s="31"/>
      <c r="B25" s="10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00"/>
      <c r="N25" s="31"/>
    </row>
    <row r="26" spans="1:14" x14ac:dyDescent="0.25">
      <c r="A26" s="31"/>
      <c r="B26" s="10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00"/>
      <c r="N26" s="31"/>
    </row>
    <row r="27" spans="1:14" ht="18" x14ac:dyDescent="0.25">
      <c r="A27" s="31"/>
      <c r="B27" s="100"/>
      <c r="C27" s="71"/>
      <c r="D27" s="71"/>
      <c r="E27" s="71"/>
      <c r="F27" s="71"/>
      <c r="G27" s="78" t="s">
        <v>17</v>
      </c>
      <c r="H27" s="71"/>
      <c r="I27" s="71"/>
      <c r="J27" s="71"/>
      <c r="K27" s="71"/>
      <c r="L27" s="71"/>
      <c r="M27" s="100"/>
      <c r="N27" s="31"/>
    </row>
    <row r="28" spans="1:14" x14ac:dyDescent="0.25">
      <c r="A28" s="31"/>
      <c r="B28" s="10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100"/>
      <c r="N28" s="31"/>
    </row>
    <row r="29" spans="1:14" x14ac:dyDescent="0.25">
      <c r="A29" s="31"/>
      <c r="B29" s="100"/>
      <c r="C29" s="67"/>
      <c r="D29" s="68" t="s">
        <v>11</v>
      </c>
      <c r="E29" s="68"/>
      <c r="F29" s="68"/>
      <c r="G29" s="68"/>
      <c r="H29" s="68"/>
      <c r="I29" s="68" t="s">
        <v>15</v>
      </c>
      <c r="J29" s="68"/>
      <c r="K29" s="68" t="s">
        <v>16</v>
      </c>
      <c r="L29" s="69"/>
      <c r="M29" s="100"/>
      <c r="N29" s="31"/>
    </row>
    <row r="30" spans="1:14" x14ac:dyDescent="0.25">
      <c r="A30" s="31"/>
      <c r="B30" s="100"/>
      <c r="C30" s="73"/>
      <c r="D30" s="74" t="s">
        <v>13</v>
      </c>
      <c r="E30" s="74"/>
      <c r="F30" s="74"/>
      <c r="G30" s="74"/>
      <c r="H30" s="74"/>
      <c r="I30" s="74" t="s">
        <v>15</v>
      </c>
      <c r="J30" s="74"/>
      <c r="K30" s="74" t="s">
        <v>18</v>
      </c>
      <c r="L30" s="75"/>
      <c r="M30" s="100"/>
      <c r="N30" s="31"/>
    </row>
    <row r="31" spans="1:14" x14ac:dyDescent="0.25">
      <c r="A31" s="31"/>
      <c r="B31" s="10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100"/>
      <c r="N31" s="31"/>
    </row>
    <row r="32" spans="1:14" x14ac:dyDescent="0.25">
      <c r="A32" s="31"/>
      <c r="B32" s="10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100"/>
      <c r="N32" s="31"/>
    </row>
    <row r="33" spans="1:14" ht="18" x14ac:dyDescent="0.25">
      <c r="A33" s="31"/>
      <c r="B33" s="100"/>
      <c r="C33" s="71"/>
      <c r="D33" s="71"/>
      <c r="E33" s="71"/>
      <c r="F33" s="71"/>
      <c r="G33" s="78" t="s">
        <v>19</v>
      </c>
      <c r="H33" s="71"/>
      <c r="I33" s="71"/>
      <c r="J33" s="71"/>
      <c r="K33" s="71"/>
      <c r="L33" s="71"/>
      <c r="M33" s="100"/>
      <c r="N33" s="31"/>
    </row>
    <row r="34" spans="1:14" x14ac:dyDescent="0.25">
      <c r="A34" s="31"/>
      <c r="B34" s="10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00"/>
      <c r="N34" s="31"/>
    </row>
    <row r="35" spans="1:14" x14ac:dyDescent="0.25">
      <c r="A35" s="31"/>
      <c r="B35" s="100"/>
      <c r="C35" s="67"/>
      <c r="D35" s="68" t="s">
        <v>20</v>
      </c>
      <c r="E35" s="68"/>
      <c r="F35" s="68"/>
      <c r="G35" s="68"/>
      <c r="H35" s="68"/>
      <c r="I35" s="68" t="s">
        <v>15</v>
      </c>
      <c r="J35" s="68"/>
      <c r="K35" s="68" t="s">
        <v>21</v>
      </c>
      <c r="L35" s="69"/>
      <c r="M35" s="100"/>
      <c r="N35" s="31"/>
    </row>
    <row r="36" spans="1:14" x14ac:dyDescent="0.25">
      <c r="A36" s="31"/>
      <c r="B36" s="100"/>
      <c r="C36" s="73"/>
      <c r="D36" s="74" t="s">
        <v>155</v>
      </c>
      <c r="E36" s="74"/>
      <c r="F36" s="74"/>
      <c r="G36" s="74"/>
      <c r="H36" s="74"/>
      <c r="I36" s="74" t="s">
        <v>15</v>
      </c>
      <c r="J36" s="74"/>
      <c r="K36" s="74" t="s">
        <v>22</v>
      </c>
      <c r="L36" s="75"/>
      <c r="M36" s="100"/>
      <c r="N36" s="31"/>
    </row>
    <row r="37" spans="1:14" x14ac:dyDescent="0.25">
      <c r="A37" s="31"/>
      <c r="B37" s="10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100"/>
      <c r="N37" s="31"/>
    </row>
    <row r="38" spans="1:14" x14ac:dyDescent="0.25">
      <c r="A38" s="31"/>
      <c r="B38" s="10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100"/>
      <c r="N38" s="31"/>
    </row>
    <row r="39" spans="1:14" ht="18" x14ac:dyDescent="0.25">
      <c r="A39" s="31"/>
      <c r="B39" s="100"/>
      <c r="C39" s="71"/>
      <c r="D39" s="71"/>
      <c r="E39" s="71"/>
      <c r="F39" s="71"/>
      <c r="G39" s="78" t="s">
        <v>23</v>
      </c>
      <c r="H39" s="71"/>
      <c r="I39" s="71"/>
      <c r="J39" s="71"/>
      <c r="K39" s="71"/>
      <c r="L39" s="71"/>
      <c r="M39" s="100"/>
      <c r="N39" s="31"/>
    </row>
    <row r="40" spans="1:14" x14ac:dyDescent="0.25">
      <c r="A40" s="31"/>
      <c r="B40" s="10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100"/>
      <c r="N40" s="31"/>
    </row>
    <row r="41" spans="1:14" x14ac:dyDescent="0.25">
      <c r="A41" s="31"/>
      <c r="B41" s="100"/>
      <c r="C41" s="67"/>
      <c r="D41" s="68" t="s">
        <v>154</v>
      </c>
      <c r="E41" s="68"/>
      <c r="F41" s="68"/>
      <c r="G41" s="68"/>
      <c r="H41" s="68"/>
      <c r="I41" s="68" t="s">
        <v>14</v>
      </c>
      <c r="J41" s="68"/>
      <c r="K41" s="68" t="s">
        <v>24</v>
      </c>
      <c r="L41" s="69"/>
      <c r="M41" s="100"/>
      <c r="N41" s="31"/>
    </row>
    <row r="42" spans="1:14" x14ac:dyDescent="0.25">
      <c r="A42" s="31"/>
      <c r="B42" s="100"/>
      <c r="C42" s="73"/>
      <c r="D42" s="74"/>
      <c r="E42" s="74"/>
      <c r="F42" s="74"/>
      <c r="G42" s="74"/>
      <c r="H42" s="74"/>
      <c r="I42" s="74"/>
      <c r="J42" s="74"/>
      <c r="K42" s="74" t="s">
        <v>15</v>
      </c>
      <c r="L42" s="75"/>
      <c r="M42" s="100"/>
      <c r="N42" s="31"/>
    </row>
    <row r="43" spans="1:14" x14ac:dyDescent="0.25">
      <c r="A43" s="31"/>
      <c r="B43" s="10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100"/>
      <c r="N43" s="31"/>
    </row>
    <row r="44" spans="1:14" x14ac:dyDescent="0.25">
      <c r="A44" s="31"/>
      <c r="B44" s="10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100"/>
      <c r="N44" s="31"/>
    </row>
    <row r="45" spans="1:14" x14ac:dyDescent="0.25">
      <c r="A45" s="31"/>
      <c r="B45" s="10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100"/>
      <c r="N45" s="31"/>
    </row>
    <row r="46" spans="1:14" x14ac:dyDescent="0.25">
      <c r="A46" s="31"/>
      <c r="B46" s="10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100"/>
      <c r="N46" s="31"/>
    </row>
    <row r="47" spans="1:14" x14ac:dyDescent="0.25">
      <c r="A47" s="31"/>
      <c r="B47" s="10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100"/>
      <c r="N47" s="31"/>
    </row>
    <row r="48" spans="1:14" x14ac:dyDescent="0.25">
      <c r="A48" s="31"/>
      <c r="B48" s="100"/>
      <c r="C48" s="71"/>
      <c r="D48" s="71"/>
      <c r="E48" s="288" t="s">
        <v>25</v>
      </c>
      <c r="F48" s="288"/>
      <c r="G48" s="288"/>
      <c r="H48" s="76"/>
      <c r="I48" s="71"/>
      <c r="J48" s="71"/>
      <c r="K48" s="71"/>
      <c r="L48" s="71"/>
      <c r="M48" s="100"/>
      <c r="N48" s="31"/>
    </row>
    <row r="49" spans="1:15" x14ac:dyDescent="0.25">
      <c r="A49" s="31"/>
      <c r="B49" s="10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100"/>
      <c r="N49" s="31"/>
    </row>
    <row r="50" spans="1:15" x14ac:dyDescent="0.25">
      <c r="A50" s="31"/>
      <c r="B50" s="100"/>
      <c r="C50" s="71"/>
      <c r="D50" s="71"/>
      <c r="E50" s="288" t="s">
        <v>26</v>
      </c>
      <c r="F50" s="288"/>
      <c r="G50" s="288"/>
      <c r="H50" s="71"/>
      <c r="I50" s="71"/>
      <c r="J50" s="71"/>
      <c r="K50" s="71"/>
      <c r="L50" s="71"/>
      <c r="M50" s="100"/>
      <c r="N50" s="31"/>
    </row>
    <row r="51" spans="1:15" x14ac:dyDescent="0.25">
      <c r="A51" s="31"/>
      <c r="B51" s="100"/>
      <c r="C51" s="71"/>
      <c r="D51" s="71"/>
      <c r="E51" s="289" t="s">
        <v>156</v>
      </c>
      <c r="F51" s="289"/>
      <c r="G51" s="289"/>
      <c r="H51" s="76"/>
      <c r="I51" s="71"/>
      <c r="J51" s="71"/>
      <c r="K51" s="71"/>
      <c r="L51" s="71"/>
      <c r="M51" s="100"/>
      <c r="N51" s="31"/>
    </row>
    <row r="52" spans="1:15" x14ac:dyDescent="0.25">
      <c r="A52" s="31"/>
      <c r="B52" s="100"/>
      <c r="C52" s="71"/>
      <c r="D52" s="71"/>
      <c r="E52" s="289" t="s">
        <v>157</v>
      </c>
      <c r="F52" s="289"/>
      <c r="G52" s="289"/>
      <c r="H52" s="76"/>
      <c r="I52" s="71"/>
      <c r="J52" s="71"/>
      <c r="K52" s="71"/>
      <c r="L52" s="71"/>
      <c r="M52" s="100"/>
      <c r="N52" s="31"/>
    </row>
    <row r="53" spans="1:15" x14ac:dyDescent="0.25">
      <c r="A53" s="31"/>
      <c r="B53" s="10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100"/>
      <c r="N53" s="31"/>
    </row>
    <row r="54" spans="1:15" x14ac:dyDescent="0.25">
      <c r="A54" s="31"/>
      <c r="B54" s="100"/>
      <c r="C54" s="71"/>
      <c r="D54" s="71"/>
      <c r="E54" s="71" t="s">
        <v>158</v>
      </c>
      <c r="F54" s="7"/>
      <c r="G54" s="71"/>
      <c r="H54" s="71"/>
      <c r="I54" s="71"/>
      <c r="J54" s="71"/>
      <c r="K54" s="71"/>
      <c r="L54" s="71"/>
      <c r="M54" s="100"/>
      <c r="N54" s="31"/>
    </row>
    <row r="55" spans="1:15" x14ac:dyDescent="0.25">
      <c r="A55" s="31"/>
      <c r="B55" s="100"/>
      <c r="C55" s="71"/>
      <c r="D55" s="71"/>
      <c r="E55" s="71"/>
      <c r="F55" s="71"/>
      <c r="G55" s="79" t="s">
        <v>27</v>
      </c>
      <c r="H55" s="71"/>
      <c r="I55" s="71"/>
      <c r="J55" s="71"/>
      <c r="K55" s="71"/>
      <c r="L55" s="71"/>
      <c r="M55" s="100"/>
      <c r="N55" s="31"/>
    </row>
    <row r="56" spans="1:15" x14ac:dyDescent="0.25">
      <c r="A56" s="31"/>
      <c r="B56" s="10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00"/>
      <c r="N56" s="31"/>
    </row>
    <row r="57" spans="1:15" x14ac:dyDescent="0.25">
      <c r="A57" s="31"/>
      <c r="B57" s="100"/>
      <c r="C57" s="71"/>
      <c r="D57" s="71"/>
      <c r="E57" s="288" t="s">
        <v>49</v>
      </c>
      <c r="F57" s="288"/>
      <c r="G57" s="290"/>
      <c r="H57" s="14">
        <f>IFERROR((H51-H52)/H51*100,0)</f>
        <v>0</v>
      </c>
      <c r="I57" s="71"/>
      <c r="J57" s="71"/>
      <c r="K57" s="71"/>
      <c r="L57" s="71"/>
      <c r="M57" s="100"/>
      <c r="N57" s="31"/>
    </row>
    <row r="58" spans="1:15" x14ac:dyDescent="0.25">
      <c r="A58" s="31"/>
      <c r="B58" s="10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100"/>
      <c r="N58" s="31"/>
    </row>
    <row r="59" spans="1:15" x14ac:dyDescent="0.25">
      <c r="A59" s="31"/>
      <c r="B59" s="10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100"/>
      <c r="N59" s="31"/>
    </row>
    <row r="60" spans="1:15" x14ac:dyDescent="0.25">
      <c r="B60" s="31"/>
      <c r="C60" s="7"/>
      <c r="D60" s="7"/>
      <c r="E60" s="7"/>
      <c r="F60" s="7"/>
      <c r="G60" s="7"/>
      <c r="H60" s="7"/>
      <c r="I60" s="7"/>
      <c r="J60" s="7"/>
      <c r="K60" s="7"/>
      <c r="L60" s="7"/>
      <c r="M60" s="31"/>
      <c r="N60" s="31"/>
      <c r="O60" s="31"/>
    </row>
  </sheetData>
  <mergeCells count="5">
    <mergeCell ref="E48:G48"/>
    <mergeCell ref="E50:G50"/>
    <mergeCell ref="E51:G51"/>
    <mergeCell ref="E52:G52"/>
    <mergeCell ref="E57:G5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K52"/>
  <sheetViews>
    <sheetView showZeros="0" view="pageBreakPreview" zoomScale="85" zoomScaleNormal="100" zoomScaleSheetLayoutView="85" workbookViewId="0">
      <selection activeCell="G50" sqref="G50"/>
    </sheetView>
  </sheetViews>
  <sheetFormatPr baseColWidth="10" defaultRowHeight="15.75" x14ac:dyDescent="0.25"/>
  <cols>
    <col min="1" max="1" width="3" customWidth="1"/>
    <col min="2" max="2" width="18" style="9" customWidth="1"/>
    <col min="3" max="6" width="16.7109375" style="9" customWidth="1"/>
    <col min="7" max="7" width="18.7109375" style="9" customWidth="1"/>
    <col min="8" max="8" width="16.7109375" style="9" customWidth="1"/>
  </cols>
  <sheetData>
    <row r="2" spans="2:8" ht="24.95" customHeight="1" x14ac:dyDescent="0.25">
      <c r="B2" s="90"/>
      <c r="C2" s="90"/>
      <c r="D2" s="228" t="s">
        <v>198</v>
      </c>
      <c r="E2" s="90"/>
      <c r="F2" s="90"/>
      <c r="G2" s="90"/>
      <c r="H2" s="90"/>
    </row>
    <row r="3" spans="2:8" ht="24.95" customHeight="1" x14ac:dyDescent="0.3">
      <c r="B3" s="90"/>
      <c r="C3" s="90"/>
      <c r="D3" s="233" t="s">
        <v>199</v>
      </c>
      <c r="E3" s="90"/>
      <c r="F3" s="90"/>
      <c r="G3" s="90"/>
      <c r="H3" s="90"/>
    </row>
    <row r="4" spans="2:8" x14ac:dyDescent="0.25">
      <c r="B4" s="90"/>
      <c r="C4" s="90"/>
      <c r="D4" s="46" t="s">
        <v>193</v>
      </c>
      <c r="E4" s="224" t="s">
        <v>194</v>
      </c>
      <c r="F4" s="90"/>
      <c r="G4" s="90"/>
      <c r="H4" s="90"/>
    </row>
    <row r="5" spans="2:8" x14ac:dyDescent="0.25">
      <c r="B5" s="90"/>
      <c r="C5" s="90"/>
      <c r="D5" s="90"/>
      <c r="E5" s="90"/>
      <c r="F5" s="90"/>
      <c r="G5" s="90"/>
      <c r="H5" s="90"/>
    </row>
    <row r="6" spans="2:8" x14ac:dyDescent="0.25">
      <c r="B6" s="90"/>
      <c r="C6" s="90"/>
      <c r="D6" s="90"/>
      <c r="E6" s="90"/>
      <c r="F6" s="90"/>
      <c r="G6" s="90"/>
      <c r="H6" s="90"/>
    </row>
    <row r="7" spans="2:8" x14ac:dyDescent="0.25">
      <c r="B7" s="90"/>
      <c r="C7" s="90"/>
      <c r="D7" s="90"/>
      <c r="E7" s="90"/>
      <c r="F7" s="90"/>
      <c r="G7" s="90"/>
      <c r="H7" s="90"/>
    </row>
    <row r="8" spans="2:8" ht="24.95" customHeight="1" x14ac:dyDescent="0.25">
      <c r="B8" s="80" t="s">
        <v>91</v>
      </c>
      <c r="C8" s="101"/>
      <c r="D8" s="101"/>
      <c r="E8" s="102"/>
      <c r="F8" s="80" t="s">
        <v>90</v>
      </c>
      <c r="G8" s="101"/>
      <c r="H8" s="102"/>
    </row>
    <row r="9" spans="2:8" ht="24.95" customHeight="1" x14ac:dyDescent="0.25">
      <c r="B9" s="80" t="s">
        <v>94</v>
      </c>
      <c r="C9" s="101"/>
      <c r="D9" s="101"/>
      <c r="E9" s="102"/>
      <c r="F9" s="80" t="s">
        <v>92</v>
      </c>
      <c r="G9" s="101"/>
      <c r="H9" s="102"/>
    </row>
    <row r="10" spans="2:8" ht="24.95" customHeight="1" x14ac:dyDescent="0.25">
      <c r="B10" s="80" t="s">
        <v>95</v>
      </c>
      <c r="C10" s="101"/>
      <c r="D10" s="101"/>
      <c r="E10" s="102"/>
      <c r="F10" s="80" t="s">
        <v>93</v>
      </c>
      <c r="G10" s="101"/>
      <c r="H10" s="102"/>
    </row>
    <row r="11" spans="2:8" ht="24.95" customHeight="1" x14ac:dyDescent="0.25">
      <c r="B11" s="80" t="s">
        <v>55</v>
      </c>
      <c r="C11" s="101"/>
      <c r="D11" s="101"/>
      <c r="E11" s="102"/>
      <c r="F11" s="80" t="s">
        <v>56</v>
      </c>
      <c r="G11" s="101"/>
      <c r="H11" s="102"/>
    </row>
    <row r="12" spans="2:8" x14ac:dyDescent="0.25">
      <c r="B12" s="90"/>
      <c r="C12" s="90"/>
      <c r="D12" s="90"/>
      <c r="E12" s="90"/>
      <c r="F12" s="90"/>
      <c r="G12" s="90"/>
      <c r="H12" s="90"/>
    </row>
    <row r="13" spans="2:8" x14ac:dyDescent="0.25">
      <c r="B13" s="90"/>
      <c r="C13" s="90"/>
      <c r="D13" s="90"/>
      <c r="E13" s="90"/>
      <c r="F13" s="90"/>
      <c r="G13" s="90"/>
      <c r="H13" s="90"/>
    </row>
    <row r="14" spans="2:8" x14ac:dyDescent="0.25">
      <c r="B14" s="90"/>
      <c r="C14" s="90"/>
      <c r="D14" s="90"/>
      <c r="E14" s="90"/>
      <c r="F14" s="90"/>
      <c r="G14" s="90"/>
      <c r="H14" s="90"/>
    </row>
    <row r="15" spans="2:8" x14ac:dyDescent="0.25">
      <c r="B15" s="90"/>
      <c r="C15" s="90"/>
      <c r="D15" s="90"/>
      <c r="E15" s="90"/>
      <c r="F15" s="90"/>
      <c r="G15" s="90"/>
      <c r="H15" s="90"/>
    </row>
    <row r="16" spans="2:8" ht="18" x14ac:dyDescent="0.25">
      <c r="B16" s="230" t="s">
        <v>196</v>
      </c>
      <c r="C16" s="90"/>
      <c r="D16" s="90"/>
      <c r="E16" s="90"/>
      <c r="F16" s="90"/>
      <c r="G16" s="90"/>
      <c r="H16" s="90"/>
    </row>
    <row r="17" spans="1:11" x14ac:dyDescent="0.25">
      <c r="B17" s="90"/>
      <c r="C17" s="90"/>
      <c r="D17" s="90"/>
      <c r="E17" s="90"/>
      <c r="F17" s="90"/>
      <c r="G17" s="90"/>
      <c r="H17" s="90"/>
    </row>
    <row r="18" spans="1:11" s="1" customFormat="1" ht="35.1" customHeight="1" x14ac:dyDescent="0.25">
      <c r="B18" s="293" t="s">
        <v>69</v>
      </c>
      <c r="C18" s="293"/>
      <c r="D18" s="299" t="s">
        <v>67</v>
      </c>
      <c r="E18" s="299" t="s">
        <v>68</v>
      </c>
      <c r="F18" s="294" t="s">
        <v>71</v>
      </c>
      <c r="G18" s="294"/>
      <c r="H18" s="294"/>
    </row>
    <row r="19" spans="1:11" s="1" customFormat="1" ht="35.1" customHeight="1" x14ac:dyDescent="0.25">
      <c r="B19" s="297" t="s">
        <v>41</v>
      </c>
      <c r="C19" s="297" t="s">
        <v>42</v>
      </c>
      <c r="D19" s="299"/>
      <c r="E19" s="299"/>
      <c r="F19" s="262" t="s">
        <v>72</v>
      </c>
      <c r="G19" s="263"/>
      <c r="H19" s="295" t="s">
        <v>77</v>
      </c>
    </row>
    <row r="20" spans="1:11" s="1" customFormat="1" ht="35.1" customHeight="1" x14ac:dyDescent="0.25">
      <c r="B20" s="298"/>
      <c r="C20" s="298"/>
      <c r="D20" s="299"/>
      <c r="E20" s="299"/>
      <c r="F20" s="19" t="s">
        <v>73</v>
      </c>
      <c r="G20" s="18" t="s">
        <v>76</v>
      </c>
      <c r="H20" s="296"/>
    </row>
    <row r="21" spans="1:11" s="1" customFormat="1" ht="20.100000000000001" customHeight="1" x14ac:dyDescent="0.25">
      <c r="B21" s="291" t="s">
        <v>64</v>
      </c>
      <c r="C21" s="292"/>
      <c r="D21" s="20" t="s">
        <v>66</v>
      </c>
      <c r="E21" s="20" t="s">
        <v>65</v>
      </c>
      <c r="F21" s="20" t="s">
        <v>70</v>
      </c>
      <c r="G21" s="25" t="s">
        <v>75</v>
      </c>
      <c r="H21" s="25" t="s">
        <v>74</v>
      </c>
    </row>
    <row r="22" spans="1:11" s="1" customFormat="1" ht="30" customHeight="1" x14ac:dyDescent="0.25">
      <c r="A22" s="16"/>
      <c r="B22" s="10" t="s">
        <v>79</v>
      </c>
      <c r="C22" s="10" t="s">
        <v>80</v>
      </c>
      <c r="D22" s="27"/>
      <c r="E22" s="11"/>
      <c r="F22" s="18"/>
      <c r="G22" s="13">
        <f t="shared" ref="G22:G28" si="0">IFERROR((F22/E22*100),0)</f>
        <v>0</v>
      </c>
      <c r="H22" s="23">
        <f>IFERROR((D22*G22),0)</f>
        <v>0</v>
      </c>
    </row>
    <row r="23" spans="1:11" s="1" customFormat="1" ht="30" customHeight="1" x14ac:dyDescent="0.25">
      <c r="A23" s="16"/>
      <c r="B23" s="10" t="s">
        <v>80</v>
      </c>
      <c r="C23" s="10" t="s">
        <v>81</v>
      </c>
      <c r="D23" s="27"/>
      <c r="E23" s="11"/>
      <c r="F23" s="18"/>
      <c r="G23" s="13">
        <f t="shared" si="0"/>
        <v>0</v>
      </c>
      <c r="H23" s="23">
        <f t="shared" ref="H23:H28" si="1">IFERROR((D23*G23),0)</f>
        <v>0</v>
      </c>
      <c r="K23" s="21"/>
    </row>
    <row r="24" spans="1:11" s="1" customFormat="1" ht="30" customHeight="1" x14ac:dyDescent="0.25">
      <c r="A24" s="16"/>
      <c r="B24" s="10" t="s">
        <v>81</v>
      </c>
      <c r="C24" s="10" t="s">
        <v>82</v>
      </c>
      <c r="D24" s="27"/>
      <c r="E24" s="11"/>
      <c r="F24" s="18"/>
      <c r="G24" s="13">
        <f t="shared" si="0"/>
        <v>0</v>
      </c>
      <c r="H24" s="23">
        <f t="shared" si="1"/>
        <v>0</v>
      </c>
    </row>
    <row r="25" spans="1:11" s="1" customFormat="1" ht="30" customHeight="1" x14ac:dyDescent="0.25">
      <c r="B25" s="10" t="s">
        <v>78</v>
      </c>
      <c r="C25" s="10" t="s">
        <v>83</v>
      </c>
      <c r="D25" s="27"/>
      <c r="E25" s="11"/>
      <c r="F25" s="18"/>
      <c r="G25" s="13">
        <f t="shared" si="0"/>
        <v>0</v>
      </c>
      <c r="H25" s="23">
        <f t="shared" si="1"/>
        <v>0</v>
      </c>
    </row>
    <row r="26" spans="1:11" s="1" customFormat="1" ht="30" customHeight="1" x14ac:dyDescent="0.25">
      <c r="A26" s="16"/>
      <c r="B26" s="10" t="s">
        <v>83</v>
      </c>
      <c r="C26" s="10" t="s">
        <v>84</v>
      </c>
      <c r="D26" s="27"/>
      <c r="E26" s="11"/>
      <c r="F26" s="18"/>
      <c r="G26" s="13">
        <f t="shared" si="0"/>
        <v>0</v>
      </c>
      <c r="H26" s="23">
        <f t="shared" si="1"/>
        <v>0</v>
      </c>
      <c r="K26" s="16"/>
    </row>
    <row r="27" spans="1:11" s="1" customFormat="1" ht="30" customHeight="1" x14ac:dyDescent="0.25">
      <c r="A27" s="16"/>
      <c r="B27" s="10" t="s">
        <v>84</v>
      </c>
      <c r="C27" s="10" t="s">
        <v>85</v>
      </c>
      <c r="D27" s="27"/>
      <c r="E27" s="11"/>
      <c r="F27" s="18"/>
      <c r="G27" s="13">
        <f t="shared" si="0"/>
        <v>0</v>
      </c>
      <c r="H27" s="23">
        <f t="shared" si="1"/>
        <v>0</v>
      </c>
    </row>
    <row r="28" spans="1:11" s="1" customFormat="1" ht="30" customHeight="1" x14ac:dyDescent="0.25">
      <c r="B28" s="10" t="s">
        <v>85</v>
      </c>
      <c r="C28" s="10" t="s">
        <v>86</v>
      </c>
      <c r="D28" s="27"/>
      <c r="E28" s="11"/>
      <c r="F28" s="18"/>
      <c r="G28" s="13">
        <f t="shared" si="0"/>
        <v>0</v>
      </c>
      <c r="H28" s="23">
        <f t="shared" si="1"/>
        <v>0</v>
      </c>
    </row>
    <row r="29" spans="1:11" s="1" customFormat="1" ht="30" customHeight="1" x14ac:dyDescent="0.25">
      <c r="B29" s="293"/>
      <c r="C29" s="293"/>
      <c r="D29" s="26">
        <f>+SUM(D22:D28)</f>
        <v>0</v>
      </c>
      <c r="E29" s="12"/>
      <c r="F29" s="12"/>
      <c r="G29" s="24"/>
      <c r="H29" s="23">
        <f>+SUM(H22:H28)</f>
        <v>0</v>
      </c>
    </row>
    <row r="30" spans="1:11" x14ac:dyDescent="0.25">
      <c r="B30" s="90"/>
      <c r="C30" s="90"/>
      <c r="D30" s="90"/>
      <c r="E30" s="90"/>
      <c r="F30" s="90"/>
      <c r="G30" s="90"/>
      <c r="H30" s="90"/>
    </row>
    <row r="31" spans="1:11" ht="30" customHeight="1" x14ac:dyDescent="0.25">
      <c r="B31" s="90"/>
      <c r="C31" s="90"/>
      <c r="D31" s="90"/>
      <c r="E31" s="90"/>
      <c r="F31" s="90"/>
      <c r="G31" s="6" t="s">
        <v>43</v>
      </c>
      <c r="H31" s="26">
        <f>IFERROR(H29/D29,0)</f>
        <v>0</v>
      </c>
    </row>
    <row r="32" spans="1:11" ht="15" customHeight="1" x14ac:dyDescent="0.25">
      <c r="B32" s="90"/>
      <c r="C32" s="90"/>
      <c r="D32" s="90"/>
      <c r="E32" s="90"/>
      <c r="F32" s="90"/>
      <c r="G32" s="92"/>
      <c r="H32" s="108"/>
    </row>
    <row r="33" spans="2:8" ht="15" customHeight="1" x14ac:dyDescent="0.25">
      <c r="B33" s="90"/>
      <c r="C33" s="90"/>
      <c r="D33" s="90"/>
      <c r="E33" s="90"/>
      <c r="F33" s="90"/>
      <c r="G33" s="92"/>
      <c r="H33" s="108"/>
    </row>
    <row r="34" spans="2:8" x14ac:dyDescent="0.25">
      <c r="C34" s="90"/>
      <c r="D34" s="90"/>
      <c r="E34" s="90"/>
      <c r="F34" s="90"/>
      <c r="G34" s="90"/>
      <c r="H34" s="90"/>
    </row>
    <row r="35" spans="2:8" ht="18" x14ac:dyDescent="0.25">
      <c r="B35" s="230" t="s">
        <v>197</v>
      </c>
      <c r="C35" s="90"/>
      <c r="D35" s="90"/>
      <c r="E35" s="90"/>
      <c r="F35" s="90"/>
      <c r="G35" s="90"/>
      <c r="H35" s="90"/>
    </row>
    <row r="36" spans="2:8" x14ac:dyDescent="0.25">
      <c r="B36" s="90"/>
      <c r="C36" s="90"/>
      <c r="D36" s="90"/>
      <c r="E36" s="90"/>
      <c r="F36" s="90"/>
      <c r="G36" s="90"/>
      <c r="H36" s="90"/>
    </row>
    <row r="37" spans="2:8" ht="35.1" customHeight="1" x14ac:dyDescent="0.25">
      <c r="B37" s="293" t="s">
        <v>69</v>
      </c>
      <c r="C37" s="293"/>
      <c r="D37" s="299" t="s">
        <v>67</v>
      </c>
      <c r="E37" s="299" t="s">
        <v>68</v>
      </c>
      <c r="F37" s="294" t="s">
        <v>89</v>
      </c>
      <c r="G37" s="294"/>
      <c r="H37" s="294"/>
    </row>
    <row r="38" spans="2:8" ht="35.1" customHeight="1" x14ac:dyDescent="0.25">
      <c r="B38" s="297" t="s">
        <v>41</v>
      </c>
      <c r="C38" s="297" t="s">
        <v>42</v>
      </c>
      <c r="D38" s="299"/>
      <c r="E38" s="299"/>
      <c r="F38" s="262" t="s">
        <v>72</v>
      </c>
      <c r="G38" s="263"/>
      <c r="H38" s="295" t="s">
        <v>88</v>
      </c>
    </row>
    <row r="39" spans="2:8" ht="35.1" customHeight="1" x14ac:dyDescent="0.25">
      <c r="B39" s="298"/>
      <c r="C39" s="298"/>
      <c r="D39" s="299"/>
      <c r="E39" s="299"/>
      <c r="F39" s="19" t="s">
        <v>73</v>
      </c>
      <c r="G39" s="18" t="s">
        <v>87</v>
      </c>
      <c r="H39" s="296"/>
    </row>
    <row r="40" spans="2:8" ht="15" x14ac:dyDescent="0.25">
      <c r="B40" s="291" t="s">
        <v>64</v>
      </c>
      <c r="C40" s="292"/>
      <c r="D40" s="20" t="s">
        <v>66</v>
      </c>
      <c r="E40" s="20" t="s">
        <v>65</v>
      </c>
      <c r="F40" s="20" t="s">
        <v>70</v>
      </c>
      <c r="G40" s="25" t="s">
        <v>75</v>
      </c>
      <c r="H40" s="25" t="s">
        <v>74</v>
      </c>
    </row>
    <row r="41" spans="2:8" ht="30" customHeight="1" x14ac:dyDescent="0.25">
      <c r="B41" s="10" t="s">
        <v>79</v>
      </c>
      <c r="C41" s="10" t="s">
        <v>80</v>
      </c>
      <c r="D41" s="27"/>
      <c r="E41" s="11"/>
      <c r="F41" s="18"/>
      <c r="G41" s="13">
        <f t="shared" ref="G41:G47" si="2">IFERROR((F41/E41*100),0)</f>
        <v>0</v>
      </c>
      <c r="H41" s="23">
        <f>IFERROR((D41*G41),0)</f>
        <v>0</v>
      </c>
    </row>
    <row r="42" spans="2:8" ht="30" customHeight="1" x14ac:dyDescent="0.25">
      <c r="B42" s="10" t="s">
        <v>80</v>
      </c>
      <c r="C42" s="10" t="s">
        <v>81</v>
      </c>
      <c r="D42" s="27"/>
      <c r="E42" s="11"/>
      <c r="F42" s="18"/>
      <c r="G42" s="13">
        <f t="shared" si="2"/>
        <v>0</v>
      </c>
      <c r="H42" s="23">
        <f t="shared" ref="H42:H46" si="3">IFERROR((D42*G42),0)</f>
        <v>0</v>
      </c>
    </row>
    <row r="43" spans="2:8" ht="30" customHeight="1" x14ac:dyDescent="0.25">
      <c r="B43" s="10" t="s">
        <v>81</v>
      </c>
      <c r="C43" s="10" t="s">
        <v>82</v>
      </c>
      <c r="D43" s="27"/>
      <c r="E43" s="11"/>
      <c r="F43" s="18"/>
      <c r="G43" s="13">
        <f t="shared" si="2"/>
        <v>0</v>
      </c>
      <c r="H43" s="23">
        <f t="shared" si="3"/>
        <v>0</v>
      </c>
    </row>
    <row r="44" spans="2:8" ht="30" customHeight="1" x14ac:dyDescent="0.25">
      <c r="B44" s="10" t="s">
        <v>78</v>
      </c>
      <c r="C44" s="10" t="s">
        <v>83</v>
      </c>
      <c r="D44" s="27"/>
      <c r="E44" s="11"/>
      <c r="F44" s="18"/>
      <c r="G44" s="13">
        <f t="shared" si="2"/>
        <v>0</v>
      </c>
      <c r="H44" s="23">
        <f t="shared" si="3"/>
        <v>0</v>
      </c>
    </row>
    <row r="45" spans="2:8" ht="30" customHeight="1" x14ac:dyDescent="0.25">
      <c r="B45" s="10" t="s">
        <v>83</v>
      </c>
      <c r="C45" s="10" t="s">
        <v>84</v>
      </c>
      <c r="D45" s="27"/>
      <c r="E45" s="11"/>
      <c r="F45" s="18"/>
      <c r="G45" s="13">
        <f t="shared" si="2"/>
        <v>0</v>
      </c>
      <c r="H45" s="23">
        <f t="shared" si="3"/>
        <v>0</v>
      </c>
    </row>
    <row r="46" spans="2:8" ht="30" customHeight="1" x14ac:dyDescent="0.25">
      <c r="B46" s="10" t="s">
        <v>84</v>
      </c>
      <c r="C46" s="10" t="s">
        <v>85</v>
      </c>
      <c r="D46" s="27"/>
      <c r="E46" s="11"/>
      <c r="F46" s="18"/>
      <c r="G46" s="13">
        <f t="shared" si="2"/>
        <v>0</v>
      </c>
      <c r="H46" s="23">
        <f t="shared" si="3"/>
        <v>0</v>
      </c>
    </row>
    <row r="47" spans="2:8" ht="30" customHeight="1" x14ac:dyDescent="0.25">
      <c r="B47" s="10" t="s">
        <v>85</v>
      </c>
      <c r="C47" s="10" t="s">
        <v>86</v>
      </c>
      <c r="D47" s="27"/>
      <c r="E47" s="11"/>
      <c r="F47" s="18"/>
      <c r="G47" s="13">
        <f t="shared" si="2"/>
        <v>0</v>
      </c>
      <c r="H47" s="23">
        <f>IFERROR((D47*G47),0)</f>
        <v>0</v>
      </c>
    </row>
    <row r="48" spans="2:8" ht="30" customHeight="1" x14ac:dyDescent="0.25">
      <c r="B48" s="293"/>
      <c r="C48" s="293"/>
      <c r="D48" s="26">
        <f>+SUM(D41:D47)</f>
        <v>0</v>
      </c>
      <c r="E48" s="12"/>
      <c r="F48" s="12"/>
      <c r="G48" s="24"/>
      <c r="H48" s="23">
        <f>+SUM(H41:H47)</f>
        <v>0</v>
      </c>
    </row>
    <row r="49" spans="2:8" x14ac:dyDescent="0.25">
      <c r="B49" s="90"/>
      <c r="C49" s="90"/>
      <c r="D49" s="90"/>
      <c r="E49" s="90"/>
      <c r="F49" s="90"/>
      <c r="G49" s="90"/>
      <c r="H49" s="90"/>
    </row>
    <row r="50" spans="2:8" ht="30" customHeight="1" x14ac:dyDescent="0.25">
      <c r="B50" s="90"/>
      <c r="C50" s="90"/>
      <c r="D50" s="90"/>
      <c r="E50" s="90"/>
      <c r="F50" s="90"/>
      <c r="G50" s="18" t="s">
        <v>51</v>
      </c>
      <c r="H50" s="26">
        <f>IFERROR(H48/D48,0)</f>
        <v>0</v>
      </c>
    </row>
    <row r="51" spans="2:8" x14ac:dyDescent="0.25">
      <c r="B51" s="90"/>
      <c r="C51" s="90"/>
      <c r="D51" s="90"/>
      <c r="E51" s="90"/>
      <c r="F51" s="90"/>
      <c r="G51" s="90"/>
      <c r="H51" s="90"/>
    </row>
    <row r="52" spans="2:8" x14ac:dyDescent="0.25">
      <c r="B52" s="90"/>
      <c r="C52" s="90"/>
      <c r="D52" s="90"/>
      <c r="E52" s="90"/>
      <c r="F52" s="90"/>
      <c r="G52" s="90"/>
      <c r="H52" s="90"/>
    </row>
  </sheetData>
  <mergeCells count="20">
    <mergeCell ref="B40:C40"/>
    <mergeCell ref="B48:C48"/>
    <mergeCell ref="B37:C37"/>
    <mergeCell ref="D37:D39"/>
    <mergeCell ref="E37:E39"/>
    <mergeCell ref="F37:H37"/>
    <mergeCell ref="B38:B39"/>
    <mergeCell ref="C38:C39"/>
    <mergeCell ref="F38:G38"/>
    <mergeCell ref="H38:H39"/>
    <mergeCell ref="B21:C21"/>
    <mergeCell ref="B29:C29"/>
    <mergeCell ref="F18:H18"/>
    <mergeCell ref="F19:G19"/>
    <mergeCell ref="H19:H20"/>
    <mergeCell ref="B19:B20"/>
    <mergeCell ref="C19:C20"/>
    <mergeCell ref="B18:C18"/>
    <mergeCell ref="E18:E20"/>
    <mergeCell ref="D18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showZeros="0" view="pageBreakPreview" zoomScale="85" zoomScaleNormal="100" zoomScaleSheetLayoutView="85" workbookViewId="0">
      <selection activeCell="A2" sqref="A2:XFD2"/>
    </sheetView>
  </sheetViews>
  <sheetFormatPr baseColWidth="10" defaultRowHeight="15.75" x14ac:dyDescent="0.25"/>
  <cols>
    <col min="1" max="1" width="3.42578125" customWidth="1"/>
    <col min="2" max="2" width="18" style="9" customWidth="1"/>
    <col min="3" max="6" width="16.7109375" style="9" customWidth="1"/>
    <col min="7" max="7" width="17.7109375" style="9" customWidth="1"/>
    <col min="8" max="8" width="16.7109375" style="9" customWidth="1"/>
  </cols>
  <sheetData>
    <row r="2" spans="2:8" s="1" customFormat="1" ht="35.1" customHeight="1" x14ac:dyDescent="0.25">
      <c r="B2" s="95"/>
      <c r="C2" s="95"/>
      <c r="D2" s="111" t="s">
        <v>159</v>
      </c>
      <c r="E2" s="95"/>
      <c r="F2" s="95"/>
      <c r="G2" s="95"/>
      <c r="H2" s="95"/>
    </row>
    <row r="3" spans="2:8" ht="15" customHeight="1" x14ac:dyDescent="0.35">
      <c r="B3" s="91"/>
      <c r="C3" s="90"/>
      <c r="D3" s="46" t="s">
        <v>193</v>
      </c>
      <c r="E3" s="224" t="s">
        <v>194</v>
      </c>
      <c r="F3" s="90"/>
      <c r="G3" s="90"/>
      <c r="H3" s="90"/>
    </row>
    <row r="4" spans="2:8" ht="15" customHeight="1" x14ac:dyDescent="0.35">
      <c r="B4" s="91"/>
      <c r="C4" s="90"/>
      <c r="D4" s="90"/>
      <c r="E4" s="90"/>
      <c r="F4" s="90"/>
      <c r="G4" s="90"/>
      <c r="H4" s="90"/>
    </row>
    <row r="5" spans="2:8" ht="15" customHeight="1" x14ac:dyDescent="0.35">
      <c r="B5" s="91"/>
      <c r="C5" s="90"/>
      <c r="D5" s="90"/>
      <c r="E5" s="90"/>
      <c r="F5" s="90"/>
      <c r="G5" s="90"/>
      <c r="H5" s="90"/>
    </row>
    <row r="6" spans="2:8" ht="23.25" x14ac:dyDescent="0.35">
      <c r="B6" s="91"/>
      <c r="C6" s="90"/>
      <c r="D6" s="90"/>
      <c r="E6" s="90"/>
      <c r="F6" s="90"/>
      <c r="G6" s="90"/>
      <c r="H6" s="90"/>
    </row>
    <row r="7" spans="2:8" ht="23.25" x14ac:dyDescent="0.35">
      <c r="B7" s="91"/>
      <c r="C7" s="90"/>
      <c r="D7" s="90"/>
      <c r="E7" s="90"/>
      <c r="F7" s="90"/>
      <c r="G7" s="90"/>
      <c r="H7" s="90"/>
    </row>
    <row r="8" spans="2:8" ht="30" customHeight="1" x14ac:dyDescent="0.25">
      <c r="B8" s="80" t="s">
        <v>91</v>
      </c>
      <c r="C8" s="81"/>
      <c r="D8" s="81"/>
      <c r="E8" s="96"/>
      <c r="F8" s="80" t="s">
        <v>90</v>
      </c>
      <c r="G8" s="81"/>
      <c r="H8" s="96"/>
    </row>
    <row r="9" spans="2:8" ht="30" customHeight="1" x14ac:dyDescent="0.25">
      <c r="B9" s="80" t="s">
        <v>94</v>
      </c>
      <c r="C9" s="81"/>
      <c r="D9" s="81"/>
      <c r="E9" s="96"/>
      <c r="F9" s="80" t="s">
        <v>92</v>
      </c>
      <c r="G9" s="81"/>
      <c r="H9" s="96"/>
    </row>
    <row r="10" spans="2:8" ht="30" customHeight="1" x14ac:dyDescent="0.25">
      <c r="B10" s="80" t="s">
        <v>95</v>
      </c>
      <c r="C10" s="81"/>
      <c r="D10" s="81"/>
      <c r="E10" s="96"/>
      <c r="F10" s="80" t="s">
        <v>93</v>
      </c>
      <c r="G10" s="81"/>
      <c r="H10" s="96"/>
    </row>
    <row r="11" spans="2:8" ht="30" customHeight="1" x14ac:dyDescent="0.25">
      <c r="B11" s="80" t="s">
        <v>55</v>
      </c>
      <c r="C11" s="81"/>
      <c r="D11" s="81"/>
      <c r="E11" s="96"/>
      <c r="F11" s="80" t="s">
        <v>56</v>
      </c>
      <c r="G11" s="81"/>
      <c r="H11" s="96"/>
    </row>
    <row r="12" spans="2:8" ht="23.25" x14ac:dyDescent="0.35">
      <c r="B12" s="91"/>
      <c r="C12" s="90"/>
      <c r="D12" s="90"/>
      <c r="E12" s="90"/>
      <c r="F12" s="90"/>
      <c r="G12" s="90"/>
      <c r="H12" s="90"/>
    </row>
    <row r="13" spans="2:8" ht="23.25" x14ac:dyDescent="0.35">
      <c r="B13" s="91"/>
      <c r="C13" s="90"/>
      <c r="D13" s="90"/>
      <c r="E13" s="90"/>
      <c r="F13" s="90"/>
      <c r="G13" s="90"/>
      <c r="H13" s="90"/>
    </row>
    <row r="14" spans="2:8" ht="23.25" x14ac:dyDescent="0.35">
      <c r="B14" s="91"/>
      <c r="C14" s="90"/>
      <c r="D14" s="90"/>
      <c r="E14" s="90"/>
      <c r="F14" s="90"/>
      <c r="G14" s="90"/>
      <c r="H14" s="90"/>
    </row>
    <row r="15" spans="2:8" ht="23.25" x14ac:dyDescent="0.35">
      <c r="B15" s="91"/>
      <c r="C15" s="90"/>
      <c r="D15" s="90"/>
      <c r="E15" s="90"/>
      <c r="F15" s="90"/>
      <c r="G15" s="90"/>
      <c r="H15" s="90"/>
    </row>
    <row r="16" spans="2:8" ht="23.25" x14ac:dyDescent="0.35">
      <c r="B16" s="91"/>
      <c r="C16" s="90"/>
      <c r="D16" s="90"/>
      <c r="E16" s="90"/>
      <c r="F16" s="90"/>
      <c r="G16" s="90"/>
      <c r="H16" s="90"/>
    </row>
    <row r="17" spans="1:11" x14ac:dyDescent="0.25">
      <c r="B17" s="90"/>
      <c r="C17" s="90"/>
      <c r="D17" s="90"/>
      <c r="E17" s="90"/>
      <c r="F17" s="90"/>
      <c r="G17" s="90"/>
      <c r="H17" s="90"/>
    </row>
    <row r="18" spans="1:11" x14ac:dyDescent="0.25">
      <c r="B18" s="90"/>
      <c r="C18" s="90"/>
      <c r="D18" s="90"/>
      <c r="E18" s="90"/>
      <c r="F18" s="90"/>
      <c r="G18" s="90"/>
      <c r="H18" s="90"/>
    </row>
    <row r="19" spans="1:11" s="1" customFormat="1" ht="35.1" customHeight="1" x14ac:dyDescent="0.25">
      <c r="B19" s="299" t="s">
        <v>105</v>
      </c>
      <c r="C19" s="299"/>
      <c r="D19" s="299"/>
      <c r="E19" s="299" t="s">
        <v>108</v>
      </c>
      <c r="F19" s="299"/>
      <c r="G19" s="299"/>
      <c r="H19" s="299"/>
    </row>
    <row r="20" spans="1:11" s="1" customFormat="1" ht="35.1" customHeight="1" x14ac:dyDescent="0.25">
      <c r="B20" s="297" t="s">
        <v>106</v>
      </c>
      <c r="C20" s="297" t="s">
        <v>107</v>
      </c>
      <c r="D20" s="297" t="s">
        <v>104</v>
      </c>
      <c r="E20" s="297" t="s">
        <v>109</v>
      </c>
      <c r="F20" s="297" t="s">
        <v>110</v>
      </c>
      <c r="G20" s="297" t="s">
        <v>112</v>
      </c>
      <c r="H20" s="297" t="s">
        <v>111</v>
      </c>
    </row>
    <row r="21" spans="1:11" s="1" customFormat="1" ht="35.1" customHeight="1" x14ac:dyDescent="0.25">
      <c r="B21" s="298"/>
      <c r="C21" s="298"/>
      <c r="D21" s="298"/>
      <c r="E21" s="298"/>
      <c r="F21" s="298"/>
      <c r="G21" s="298"/>
      <c r="H21" s="298"/>
    </row>
    <row r="22" spans="1:11" s="1" customFormat="1" ht="30" customHeight="1" x14ac:dyDescent="0.25">
      <c r="A22" s="16"/>
      <c r="B22" s="10" t="s">
        <v>96</v>
      </c>
      <c r="C22" s="10" t="s">
        <v>97</v>
      </c>
      <c r="D22" s="27"/>
      <c r="E22" s="39" t="s">
        <v>113</v>
      </c>
      <c r="F22" s="60"/>
      <c r="G22" s="13" t="s">
        <v>114</v>
      </c>
      <c r="H22" s="35"/>
    </row>
    <row r="23" spans="1:11" s="1" customFormat="1" ht="30" customHeight="1" x14ac:dyDescent="0.25">
      <c r="A23" s="16"/>
      <c r="B23" s="10" t="s">
        <v>97</v>
      </c>
      <c r="C23" s="10" t="s">
        <v>98</v>
      </c>
      <c r="D23" s="27"/>
      <c r="E23" s="13" t="s">
        <v>114</v>
      </c>
      <c r="F23" s="60"/>
      <c r="G23" s="13" t="s">
        <v>115</v>
      </c>
      <c r="H23" s="35"/>
      <c r="K23" s="21"/>
    </row>
    <row r="24" spans="1:11" s="1" customFormat="1" ht="30" customHeight="1" x14ac:dyDescent="0.25">
      <c r="A24" s="16"/>
      <c r="B24" s="10" t="s">
        <v>98</v>
      </c>
      <c r="C24" s="10" t="s">
        <v>99</v>
      </c>
      <c r="D24" s="27"/>
      <c r="E24" s="13" t="s">
        <v>115</v>
      </c>
      <c r="F24" s="60"/>
      <c r="G24" s="13" t="s">
        <v>116</v>
      </c>
      <c r="H24" s="35"/>
    </row>
    <row r="25" spans="1:11" s="1" customFormat="1" ht="30" customHeight="1" x14ac:dyDescent="0.25">
      <c r="B25" s="10" t="s">
        <v>99</v>
      </c>
      <c r="C25" s="10" t="s">
        <v>100</v>
      </c>
      <c r="D25" s="27"/>
      <c r="E25" s="13" t="s">
        <v>116</v>
      </c>
      <c r="F25" s="60"/>
      <c r="G25" s="13" t="s">
        <v>117</v>
      </c>
      <c r="H25" s="35"/>
    </row>
    <row r="26" spans="1:11" s="1" customFormat="1" ht="30" customHeight="1" x14ac:dyDescent="0.25">
      <c r="A26" s="16"/>
      <c r="B26" s="10" t="s">
        <v>100</v>
      </c>
      <c r="C26" s="10" t="s">
        <v>101</v>
      </c>
      <c r="D26" s="27"/>
      <c r="E26" s="13" t="s">
        <v>117</v>
      </c>
      <c r="F26" s="60"/>
      <c r="G26" s="13" t="s">
        <v>118</v>
      </c>
      <c r="H26" s="35"/>
      <c r="K26" s="16"/>
    </row>
    <row r="27" spans="1:11" s="1" customFormat="1" ht="30" customHeight="1" x14ac:dyDescent="0.25">
      <c r="A27" s="16"/>
      <c r="B27" s="10" t="s">
        <v>101</v>
      </c>
      <c r="C27" s="10" t="s">
        <v>102</v>
      </c>
      <c r="D27" s="27"/>
      <c r="E27" s="13" t="s">
        <v>118</v>
      </c>
      <c r="F27" s="60"/>
      <c r="G27" s="13" t="s">
        <v>119</v>
      </c>
      <c r="H27" s="35"/>
    </row>
    <row r="28" spans="1:11" s="1" customFormat="1" ht="30" customHeight="1" x14ac:dyDescent="0.25">
      <c r="B28" s="10" t="s">
        <v>102</v>
      </c>
      <c r="C28" s="10" t="s">
        <v>103</v>
      </c>
      <c r="D28" s="27"/>
      <c r="E28" s="13" t="s">
        <v>119</v>
      </c>
      <c r="F28" s="60"/>
      <c r="G28" s="13" t="s">
        <v>120</v>
      </c>
      <c r="H28" s="35">
        <v>0</v>
      </c>
    </row>
    <row r="29" spans="1:11" s="1" customFormat="1" ht="30" customHeight="1" x14ac:dyDescent="0.25">
      <c r="B29" s="300"/>
      <c r="C29" s="301"/>
      <c r="D29" s="12">
        <f>+SUM(D22:D28)</f>
        <v>0</v>
      </c>
      <c r="E29" s="34"/>
      <c r="F29" s="12">
        <f>+SUM(F22:F28)</f>
        <v>0</v>
      </c>
      <c r="G29" s="24"/>
      <c r="H29" s="12">
        <f>+SUM(H22:H28)</f>
        <v>0</v>
      </c>
    </row>
    <row r="30" spans="1:11" s="37" customFormat="1" ht="30" customHeight="1" x14ac:dyDescent="0.25">
      <c r="B30" s="92"/>
      <c r="C30" s="92"/>
      <c r="D30" s="92"/>
      <c r="E30" s="92"/>
      <c r="F30" s="92"/>
      <c r="G30" s="93"/>
      <c r="H30" s="92"/>
    </row>
    <row r="31" spans="1:11" s="37" customFormat="1" ht="30" customHeight="1" x14ac:dyDescent="0.25">
      <c r="B31" s="92"/>
      <c r="C31" s="92"/>
      <c r="D31" s="92"/>
      <c r="E31" s="92"/>
      <c r="F31" s="92"/>
      <c r="G31" s="93"/>
      <c r="H31" s="92"/>
    </row>
    <row r="32" spans="1:11" ht="35.1" customHeight="1" x14ac:dyDescent="0.25">
      <c r="B32" s="90"/>
      <c r="C32" s="90"/>
      <c r="D32" s="90"/>
      <c r="E32" s="90"/>
      <c r="F32" s="90"/>
      <c r="G32" s="90"/>
      <c r="H32" s="90"/>
    </row>
    <row r="33" spans="2:8" s="1" customFormat="1" ht="35.1" customHeight="1" x14ac:dyDescent="0.25">
      <c r="B33" s="94"/>
      <c r="C33" s="15">
        <f>+IFERROR(F29/D29,0)</f>
        <v>0</v>
      </c>
      <c r="D33" s="95"/>
      <c r="E33" s="95"/>
      <c r="F33" s="95"/>
      <c r="G33" s="95"/>
      <c r="H33" s="95"/>
    </row>
    <row r="34" spans="2:8" s="1" customFormat="1" ht="35.1" customHeight="1" x14ac:dyDescent="0.25">
      <c r="B34" s="22"/>
      <c r="C34" s="15">
        <f>IFERROR(H29/D29,0)</f>
        <v>0</v>
      </c>
      <c r="D34" s="95"/>
      <c r="E34" s="95"/>
      <c r="F34" s="22" t="s">
        <v>121</v>
      </c>
      <c r="G34" s="38">
        <f>IF(D29=0,0,C35/(1.5+0.71*C35))</f>
        <v>0</v>
      </c>
      <c r="H34" s="95"/>
    </row>
    <row r="35" spans="2:8" s="1" customFormat="1" ht="35.1" customHeight="1" x14ac:dyDescent="0.25">
      <c r="B35" s="60" t="s">
        <v>53</v>
      </c>
      <c r="C35" s="15">
        <f>IF(OR(C33=0,C34=0),0,5.24-(5.24*C33)-(4.08*C34))</f>
        <v>0</v>
      </c>
      <c r="D35" s="95"/>
      <c r="E35" s="95"/>
      <c r="F35" s="95"/>
      <c r="G35" s="95"/>
      <c r="H35" s="95"/>
    </row>
    <row r="36" spans="2:8" s="1" customFormat="1" ht="15" x14ac:dyDescent="0.25">
      <c r="B36" s="95"/>
      <c r="C36" s="95"/>
      <c r="D36" s="95"/>
      <c r="E36" s="95"/>
      <c r="F36" s="95"/>
      <c r="G36" s="95"/>
      <c r="H36" s="95"/>
    </row>
    <row r="37" spans="2:8" s="1" customFormat="1" ht="15" x14ac:dyDescent="0.25">
      <c r="B37" s="95"/>
      <c r="C37" s="95"/>
      <c r="D37" s="95"/>
      <c r="E37" s="95"/>
      <c r="F37" s="95"/>
      <c r="G37" s="95"/>
      <c r="H37" s="95"/>
    </row>
    <row r="38" spans="2:8" s="1" customFormat="1" ht="15" x14ac:dyDescent="0.25">
      <c r="B38" s="95"/>
      <c r="C38" s="95"/>
      <c r="D38" s="95"/>
      <c r="E38" s="95"/>
      <c r="F38" s="95"/>
      <c r="G38" s="95"/>
      <c r="H38" s="95"/>
    </row>
    <row r="39" spans="2:8" s="1" customFormat="1" ht="15" x14ac:dyDescent="0.25">
      <c r="B39" s="95"/>
      <c r="C39" s="95"/>
      <c r="D39" s="95"/>
      <c r="E39" s="95"/>
      <c r="F39" s="95"/>
      <c r="G39" s="95"/>
      <c r="H39" s="95"/>
    </row>
    <row r="40" spans="2:8" s="1" customFormat="1" ht="30" customHeight="1" x14ac:dyDescent="0.25">
      <c r="B40" s="37"/>
      <c r="C40" s="37"/>
      <c r="D40" s="97"/>
      <c r="E40" s="97"/>
      <c r="F40" s="97"/>
      <c r="G40" s="36"/>
      <c r="H40" s="28"/>
    </row>
    <row r="41" spans="2:8" x14ac:dyDescent="0.25">
      <c r="B41" s="98"/>
      <c r="C41" s="98"/>
      <c r="D41" s="98"/>
      <c r="E41" s="98"/>
      <c r="F41" s="98"/>
      <c r="G41" s="98"/>
      <c r="H41" s="98"/>
    </row>
    <row r="42" spans="2:8" x14ac:dyDescent="0.25">
      <c r="B42" s="98"/>
      <c r="C42" s="98"/>
      <c r="D42" s="98"/>
      <c r="E42" s="98"/>
      <c r="F42" s="98"/>
      <c r="G42" s="98"/>
      <c r="H42" s="98"/>
    </row>
    <row r="43" spans="2:8" x14ac:dyDescent="0.25">
      <c r="B43" s="98"/>
      <c r="C43" s="98"/>
      <c r="D43" s="98"/>
      <c r="E43" s="98"/>
      <c r="F43" s="98"/>
      <c r="G43" s="98"/>
      <c r="H43" s="98"/>
    </row>
  </sheetData>
  <mergeCells count="10">
    <mergeCell ref="B29:C29"/>
    <mergeCell ref="E19:H19"/>
    <mergeCell ref="D20:D21"/>
    <mergeCell ref="B19:D19"/>
    <mergeCell ref="E20:E21"/>
    <mergeCell ref="F20:F21"/>
    <mergeCell ref="H20:H21"/>
    <mergeCell ref="G20:G21"/>
    <mergeCell ref="B20:B21"/>
    <mergeCell ref="C20:C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showZeros="0" view="pageBreakPreview" zoomScale="70" zoomScaleNormal="100" zoomScaleSheetLayoutView="70" workbookViewId="0">
      <selection activeCell="E20" sqref="E20:H20"/>
    </sheetView>
  </sheetViews>
  <sheetFormatPr baseColWidth="10" defaultRowHeight="15" x14ac:dyDescent="0.25"/>
  <cols>
    <col min="1" max="1" width="4.42578125" customWidth="1"/>
    <col min="2" max="2" width="18.140625" style="2" customWidth="1"/>
    <col min="3" max="13" width="11.7109375" style="2" customWidth="1"/>
  </cols>
  <sheetData>
    <row r="2" spans="2:13" s="1" customFormat="1" ht="35.1" customHeight="1" x14ac:dyDescent="0.25">
      <c r="B2" s="112"/>
      <c r="C2" s="112"/>
      <c r="D2" s="99" t="s">
        <v>200</v>
      </c>
      <c r="E2" s="112"/>
      <c r="F2" s="112"/>
      <c r="G2" s="112"/>
      <c r="H2" s="225"/>
      <c r="I2" s="225"/>
      <c r="J2" s="112"/>
      <c r="K2" s="112"/>
      <c r="L2" s="112"/>
      <c r="M2" s="112"/>
    </row>
    <row r="3" spans="2:13" ht="15.75" x14ac:dyDescent="0.25">
      <c r="B3" s="84"/>
      <c r="C3" s="84"/>
      <c r="D3" s="104" t="s">
        <v>193</v>
      </c>
      <c r="E3" s="223" t="s">
        <v>194</v>
      </c>
      <c r="F3" s="90"/>
      <c r="G3" s="43"/>
      <c r="H3" s="84"/>
      <c r="I3" s="84"/>
      <c r="J3" s="84"/>
      <c r="K3" s="84"/>
      <c r="L3" s="84"/>
      <c r="M3" s="84"/>
    </row>
    <row r="4" spans="2:13" ht="15.75" x14ac:dyDescent="0.2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2:13" ht="15.75" x14ac:dyDescent="0.25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s="3" customFormat="1" ht="35.1" customHeight="1" x14ac:dyDescent="0.2">
      <c r="B7" s="219" t="s">
        <v>91</v>
      </c>
      <c r="C7" s="211"/>
      <c r="D7" s="211"/>
      <c r="E7" s="211"/>
      <c r="F7" s="82"/>
      <c r="G7" s="82"/>
      <c r="H7" s="83"/>
      <c r="I7" s="86" t="s">
        <v>90</v>
      </c>
      <c r="J7" s="211"/>
      <c r="K7" s="82"/>
      <c r="L7" s="82"/>
      <c r="M7" s="82"/>
    </row>
    <row r="8" spans="2:13" s="3" customFormat="1" ht="35.1" customHeight="1" x14ac:dyDescent="0.2">
      <c r="B8" s="219" t="s">
        <v>94</v>
      </c>
      <c r="C8" s="211"/>
      <c r="D8" s="211"/>
      <c r="E8" s="211"/>
      <c r="F8" s="82"/>
      <c r="G8" s="82"/>
      <c r="H8" s="83"/>
      <c r="I8" s="86" t="s">
        <v>92</v>
      </c>
      <c r="J8" s="211"/>
      <c r="K8" s="82"/>
      <c r="L8" s="82"/>
      <c r="M8" s="82"/>
    </row>
    <row r="9" spans="2:13" s="3" customFormat="1" ht="35.1" customHeight="1" x14ac:dyDescent="0.2">
      <c r="B9" s="219" t="s">
        <v>95</v>
      </c>
      <c r="C9" s="211"/>
      <c r="D9" s="211"/>
      <c r="E9" s="211"/>
      <c r="F9" s="82"/>
      <c r="G9" s="82"/>
      <c r="H9" s="83"/>
      <c r="I9" s="86" t="s">
        <v>93</v>
      </c>
      <c r="J9" s="211"/>
      <c r="K9" s="82"/>
      <c r="L9" s="82"/>
      <c r="M9" s="82"/>
    </row>
    <row r="10" spans="2:13" s="3" customFormat="1" ht="35.1" customHeight="1" x14ac:dyDescent="0.2">
      <c r="B10" s="219" t="s">
        <v>55</v>
      </c>
      <c r="C10" s="211"/>
      <c r="D10" s="211"/>
      <c r="E10" s="211"/>
      <c r="F10" s="82"/>
      <c r="G10" s="82"/>
      <c r="H10" s="83"/>
      <c r="I10" s="86" t="s">
        <v>56</v>
      </c>
      <c r="J10" s="211"/>
      <c r="K10" s="82"/>
      <c r="L10" s="82"/>
      <c r="M10" s="82"/>
    </row>
    <row r="11" spans="2:13" ht="15.75" x14ac:dyDescent="0.2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2:13" ht="15.75" x14ac:dyDescent="0.25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2:13" ht="15.75" x14ac:dyDescent="0.2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3" ht="15.75" x14ac:dyDescent="0.25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2:13" ht="15.75" x14ac:dyDescent="0.2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3" ht="15.75" x14ac:dyDescent="0.2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2:13" ht="15.75" x14ac:dyDescent="0.25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2:13" ht="15.75" x14ac:dyDescent="0.25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2:13" s="1" customFormat="1" ht="18" x14ac:dyDescent="0.25">
      <c r="B19" s="22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 s="1" customFormat="1" ht="30" customHeight="1" x14ac:dyDescent="0.25">
      <c r="B20" s="303" t="s">
        <v>29</v>
      </c>
      <c r="C20" s="304" t="s">
        <v>147</v>
      </c>
      <c r="D20" s="305"/>
      <c r="E20" s="306" t="s">
        <v>138</v>
      </c>
      <c r="F20" s="307"/>
      <c r="G20" s="307"/>
      <c r="H20" s="308"/>
      <c r="I20" s="306" t="s">
        <v>139</v>
      </c>
      <c r="J20" s="308"/>
      <c r="K20" s="304" t="s">
        <v>31</v>
      </c>
      <c r="L20" s="305"/>
      <c r="M20" s="302" t="s">
        <v>50</v>
      </c>
    </row>
    <row r="21" spans="2:13" s="1" customFormat="1" ht="45" customHeight="1" x14ac:dyDescent="0.25">
      <c r="B21" s="303"/>
      <c r="C21" s="51" t="s">
        <v>126</v>
      </c>
      <c r="D21" s="52" t="s">
        <v>137</v>
      </c>
      <c r="E21" s="51" t="s">
        <v>127</v>
      </c>
      <c r="F21" s="53" t="s">
        <v>128</v>
      </c>
      <c r="G21" s="53" t="s">
        <v>135</v>
      </c>
      <c r="H21" s="52" t="s">
        <v>123</v>
      </c>
      <c r="I21" s="51" t="s">
        <v>146</v>
      </c>
      <c r="J21" s="52" t="s">
        <v>145</v>
      </c>
      <c r="K21" s="54" t="s">
        <v>32</v>
      </c>
      <c r="L21" s="55" t="s">
        <v>30</v>
      </c>
      <c r="M21" s="302"/>
    </row>
    <row r="22" spans="2:13" s="1" customFormat="1" ht="24.95" customHeight="1" x14ac:dyDescent="0.25">
      <c r="B22" s="295" t="s">
        <v>122</v>
      </c>
      <c r="C22" s="313"/>
      <c r="D22" s="295"/>
      <c r="E22" s="215" t="s">
        <v>129</v>
      </c>
      <c r="F22" s="215" t="s">
        <v>130</v>
      </c>
      <c r="G22" s="217">
        <v>1500</v>
      </c>
      <c r="H22" s="315">
        <f>+G22+G23</f>
        <v>3000</v>
      </c>
      <c r="I22" s="315" t="s">
        <v>140</v>
      </c>
      <c r="J22" s="295"/>
      <c r="K22" s="309">
        <f>IF((J22-D22)=0,0,(J22-D22))</f>
        <v>0</v>
      </c>
      <c r="L22" s="309">
        <f>IFERROR(IF(D22=0,0,K22/D22*100),0)</f>
        <v>0</v>
      </c>
      <c r="M22" s="311">
        <f>IFERROR((L22*C22/100),0)</f>
        <v>0</v>
      </c>
    </row>
    <row r="23" spans="2:13" s="1" customFormat="1" ht="24.95" customHeight="1" x14ac:dyDescent="0.25">
      <c r="B23" s="296"/>
      <c r="C23" s="314"/>
      <c r="D23" s="296"/>
      <c r="E23" s="57" t="s">
        <v>130</v>
      </c>
      <c r="F23" s="58" t="s">
        <v>131</v>
      </c>
      <c r="G23" s="49">
        <v>1500</v>
      </c>
      <c r="H23" s="316"/>
      <c r="I23" s="316"/>
      <c r="J23" s="296"/>
      <c r="K23" s="310"/>
      <c r="L23" s="310"/>
      <c r="M23" s="312"/>
    </row>
    <row r="24" spans="2:13" s="1" customFormat="1" ht="24.95" customHeight="1" x14ac:dyDescent="0.25">
      <c r="B24" s="295" t="s">
        <v>124</v>
      </c>
      <c r="C24" s="313"/>
      <c r="D24" s="295"/>
      <c r="E24" s="215" t="s">
        <v>131</v>
      </c>
      <c r="F24" s="215" t="s">
        <v>133</v>
      </c>
      <c r="G24" s="217">
        <v>1000</v>
      </c>
      <c r="H24" s="315">
        <f>+G24+G25</f>
        <v>1500</v>
      </c>
      <c r="I24" s="315" t="s">
        <v>141</v>
      </c>
      <c r="J24" s="295"/>
      <c r="K24" s="309">
        <f t="shared" ref="K24" si="0">IF((J24-D24)=0,0,(J24-D24))</f>
        <v>0</v>
      </c>
      <c r="L24" s="309">
        <f>IFERROR(IF(D24=0,0,K24/D24*100),0)</f>
        <v>0</v>
      </c>
      <c r="M24" s="311">
        <f>IFERROR((L24*C24/100),0)</f>
        <v>0</v>
      </c>
    </row>
    <row r="25" spans="2:13" s="1" customFormat="1" ht="24.95" customHeight="1" x14ac:dyDescent="0.25">
      <c r="B25" s="296"/>
      <c r="C25" s="314"/>
      <c r="D25" s="296"/>
      <c r="E25" s="57" t="s">
        <v>133</v>
      </c>
      <c r="F25" s="58" t="s">
        <v>132</v>
      </c>
      <c r="G25" s="49">
        <v>500</v>
      </c>
      <c r="H25" s="316"/>
      <c r="I25" s="316"/>
      <c r="J25" s="296"/>
      <c r="K25" s="310"/>
      <c r="L25" s="310"/>
      <c r="M25" s="312"/>
    </row>
    <row r="26" spans="2:13" s="1" customFormat="1" ht="24.95" customHeight="1" x14ac:dyDescent="0.25">
      <c r="B26" s="295" t="s">
        <v>125</v>
      </c>
      <c r="C26" s="313"/>
      <c r="D26" s="295"/>
      <c r="E26" s="215" t="s">
        <v>132</v>
      </c>
      <c r="F26" s="215" t="s">
        <v>136</v>
      </c>
      <c r="G26" s="217">
        <v>670</v>
      </c>
      <c r="H26" s="315">
        <f>+G26+G27</f>
        <v>1000</v>
      </c>
      <c r="I26" s="315" t="s">
        <v>142</v>
      </c>
      <c r="J26" s="295"/>
      <c r="K26" s="309">
        <f t="shared" ref="K26" si="1">IF((J26-D26)=0,0,(J26-D26))</f>
        <v>0</v>
      </c>
      <c r="L26" s="309">
        <f>IFERROR(IF(D26=0,0,K26/D26*100),0)</f>
        <v>0</v>
      </c>
      <c r="M26" s="311">
        <f>IFERROR((L26*C26/100),0)</f>
        <v>0</v>
      </c>
    </row>
    <row r="27" spans="2:13" s="1" customFormat="1" ht="24.95" customHeight="1" x14ac:dyDescent="0.25">
      <c r="B27" s="296"/>
      <c r="C27" s="314"/>
      <c r="D27" s="296"/>
      <c r="E27" s="57" t="s">
        <v>136</v>
      </c>
      <c r="F27" s="58" t="s">
        <v>134</v>
      </c>
      <c r="G27" s="49">
        <v>330</v>
      </c>
      <c r="H27" s="316"/>
      <c r="I27" s="316"/>
      <c r="J27" s="296"/>
      <c r="K27" s="310"/>
      <c r="L27" s="310"/>
      <c r="M27" s="312"/>
    </row>
    <row r="28" spans="2:13" s="1" customFormat="1" ht="50.1" customHeight="1" thickBot="1" x14ac:dyDescent="0.3">
      <c r="B28" s="218" t="s">
        <v>35</v>
      </c>
      <c r="C28" s="11"/>
      <c r="D28" s="218"/>
      <c r="E28" s="13" t="s">
        <v>134</v>
      </c>
      <c r="F28" s="13" t="s">
        <v>144</v>
      </c>
      <c r="G28" s="50">
        <v>300</v>
      </c>
      <c r="H28" s="50">
        <v>300</v>
      </c>
      <c r="I28" s="50" t="s">
        <v>143</v>
      </c>
      <c r="J28" s="218"/>
      <c r="K28" s="42">
        <f>IF((J28-D28)=0,0,(J28-D28))</f>
        <v>0</v>
      </c>
      <c r="L28" s="216">
        <f>IFERROR(IF(D28=0,0,K28/D28*100),0)</f>
        <v>0</v>
      </c>
      <c r="M28" s="215">
        <f>IFERROR((L28*C28/100),0)</f>
        <v>0</v>
      </c>
    </row>
    <row r="29" spans="2:13" s="1" customFormat="1" ht="39.950000000000003" customHeight="1" thickBot="1" x14ac:dyDescent="0.3">
      <c r="B29" s="87"/>
      <c r="C29" s="87"/>
      <c r="D29" s="88"/>
      <c r="E29" s="88"/>
      <c r="F29" s="89"/>
      <c r="G29" s="87"/>
      <c r="H29" s="87"/>
      <c r="I29" s="87"/>
      <c r="J29" s="87"/>
      <c r="K29" s="317" t="s">
        <v>148</v>
      </c>
      <c r="L29" s="318"/>
      <c r="M29" s="59">
        <f>IF(SUM(M22:M28)=0,0,SUM(M22:M28))</f>
        <v>0</v>
      </c>
    </row>
    <row r="30" spans="2:13" s="1" customFormat="1" ht="39.950000000000003" customHeight="1" x14ac:dyDescent="0.25">
      <c r="B30" s="87"/>
      <c r="C30" s="87"/>
      <c r="D30" s="88"/>
      <c r="E30" s="88"/>
      <c r="F30" s="89"/>
      <c r="G30" s="87"/>
      <c r="H30" s="87"/>
      <c r="I30" s="87"/>
      <c r="J30" s="87"/>
      <c r="K30" s="226"/>
      <c r="L30" s="226"/>
      <c r="M30" s="229"/>
    </row>
    <row r="31" spans="2:13" s="1" customFormat="1" ht="39.950000000000003" customHeight="1" x14ac:dyDescent="0.25">
      <c r="B31" s="87"/>
      <c r="C31" s="87"/>
      <c r="D31" s="88"/>
      <c r="E31" s="88"/>
      <c r="F31" s="89"/>
      <c r="G31" s="87"/>
      <c r="H31" s="87"/>
      <c r="I31" s="87"/>
      <c r="J31" s="87"/>
      <c r="K31" s="226"/>
      <c r="L31" s="226"/>
      <c r="M31" s="229"/>
    </row>
    <row r="32" spans="2:13" s="1" customFormat="1" ht="39.950000000000003" customHeight="1" x14ac:dyDescent="0.25">
      <c r="B32" s="87"/>
      <c r="C32" s="87"/>
      <c r="D32" s="88"/>
      <c r="E32" s="88"/>
      <c r="F32" s="89"/>
      <c r="G32" s="87"/>
      <c r="H32" s="87"/>
      <c r="I32" s="87"/>
      <c r="J32" s="87"/>
      <c r="K32" s="226"/>
      <c r="L32" s="226"/>
      <c r="M32" s="229"/>
    </row>
  </sheetData>
  <mergeCells count="34">
    <mergeCell ref="M26:M27"/>
    <mergeCell ref="K29:L29"/>
    <mergeCell ref="L24:L25"/>
    <mergeCell ref="M24:M25"/>
    <mergeCell ref="B26:B27"/>
    <mergeCell ref="C26:C27"/>
    <mergeCell ref="D26:D27"/>
    <mergeCell ref="H26:H27"/>
    <mergeCell ref="I26:I27"/>
    <mergeCell ref="J26:J27"/>
    <mergeCell ref="K26:K27"/>
    <mergeCell ref="L26:L27"/>
    <mergeCell ref="K22:K23"/>
    <mergeCell ref="L22:L23"/>
    <mergeCell ref="M22:M23"/>
    <mergeCell ref="B24:B25"/>
    <mergeCell ref="C24:C25"/>
    <mergeCell ref="D24:D25"/>
    <mergeCell ref="H24:H25"/>
    <mergeCell ref="I24:I25"/>
    <mergeCell ref="J24:J25"/>
    <mergeCell ref="K24:K25"/>
    <mergeCell ref="B22:B23"/>
    <mergeCell ref="C22:C23"/>
    <mergeCell ref="D22:D23"/>
    <mergeCell ref="H22:H23"/>
    <mergeCell ref="I22:I23"/>
    <mergeCell ref="J22:J23"/>
    <mergeCell ref="M20:M21"/>
    <mergeCell ref="B20:B21"/>
    <mergeCell ref="C20:D20"/>
    <mergeCell ref="E20:H20"/>
    <mergeCell ref="I20:J20"/>
    <mergeCell ref="K20:L2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M48"/>
  <sheetViews>
    <sheetView showZeros="0" view="pageBreakPreview" zoomScale="70" zoomScaleNormal="100" zoomScaleSheetLayoutView="70" workbookViewId="0">
      <selection activeCell="R20" sqref="R20"/>
    </sheetView>
  </sheetViews>
  <sheetFormatPr baseColWidth="10" defaultRowHeight="15" x14ac:dyDescent="0.25"/>
  <cols>
    <col min="1" max="1" width="4.42578125" customWidth="1"/>
    <col min="2" max="2" width="18.140625" style="2" customWidth="1"/>
    <col min="3" max="13" width="11.7109375" style="2" customWidth="1"/>
  </cols>
  <sheetData>
    <row r="2" spans="2:13" s="1" customFormat="1" ht="35.1" customHeight="1" x14ac:dyDescent="0.25">
      <c r="B2" s="112"/>
      <c r="C2" s="112"/>
      <c r="D2" s="99" t="s">
        <v>149</v>
      </c>
      <c r="E2" s="112"/>
      <c r="F2" s="112"/>
      <c r="G2" s="112"/>
      <c r="H2" s="225"/>
      <c r="I2" s="225"/>
      <c r="J2" s="112"/>
      <c r="K2" s="112"/>
      <c r="L2" s="112"/>
      <c r="M2" s="112"/>
    </row>
    <row r="3" spans="2:13" ht="15.75" x14ac:dyDescent="0.25">
      <c r="B3" s="84"/>
      <c r="C3" s="84"/>
      <c r="D3" s="104" t="s">
        <v>193</v>
      </c>
      <c r="E3" s="223" t="s">
        <v>194</v>
      </c>
      <c r="F3" s="90"/>
      <c r="G3" s="43"/>
      <c r="H3" s="84"/>
      <c r="I3" s="84"/>
      <c r="J3" s="84"/>
      <c r="K3" s="84"/>
      <c r="L3" s="84"/>
      <c r="M3" s="84"/>
    </row>
    <row r="4" spans="2:13" ht="15.75" x14ac:dyDescent="0.2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2:13" ht="15.75" x14ac:dyDescent="0.25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s="3" customFormat="1" ht="35.1" customHeight="1" x14ac:dyDescent="0.2">
      <c r="B7" s="80" t="s">
        <v>91</v>
      </c>
      <c r="C7" s="81"/>
      <c r="D7" s="81"/>
      <c r="E7" s="81"/>
      <c r="F7" s="82"/>
      <c r="G7" s="82"/>
      <c r="H7" s="83"/>
      <c r="I7" s="86" t="s">
        <v>90</v>
      </c>
      <c r="J7" s="81"/>
      <c r="K7" s="82"/>
      <c r="L7" s="82"/>
      <c r="M7" s="82"/>
    </row>
    <row r="8" spans="2:13" s="3" customFormat="1" ht="35.1" customHeight="1" x14ac:dyDescent="0.2">
      <c r="B8" s="80" t="s">
        <v>94</v>
      </c>
      <c r="C8" s="81"/>
      <c r="D8" s="81"/>
      <c r="E8" s="81"/>
      <c r="F8" s="82"/>
      <c r="G8" s="82"/>
      <c r="H8" s="83"/>
      <c r="I8" s="86" t="s">
        <v>92</v>
      </c>
      <c r="J8" s="81"/>
      <c r="K8" s="82"/>
      <c r="L8" s="82"/>
      <c r="M8" s="82"/>
    </row>
    <row r="9" spans="2:13" s="3" customFormat="1" ht="35.1" customHeight="1" x14ac:dyDescent="0.2">
      <c r="B9" s="80" t="s">
        <v>95</v>
      </c>
      <c r="C9" s="81"/>
      <c r="D9" s="81"/>
      <c r="E9" s="81"/>
      <c r="F9" s="82"/>
      <c r="G9" s="82"/>
      <c r="H9" s="83"/>
      <c r="I9" s="86" t="s">
        <v>93</v>
      </c>
      <c r="J9" s="81"/>
      <c r="K9" s="82"/>
      <c r="L9" s="82"/>
      <c r="M9" s="82"/>
    </row>
    <row r="10" spans="2:13" s="3" customFormat="1" ht="35.1" customHeight="1" x14ac:dyDescent="0.2">
      <c r="B10" s="80" t="s">
        <v>55</v>
      </c>
      <c r="C10" s="81"/>
      <c r="D10" s="81"/>
      <c r="E10" s="81"/>
      <c r="F10" s="82"/>
      <c r="G10" s="82"/>
      <c r="H10" s="83"/>
      <c r="I10" s="86" t="s">
        <v>56</v>
      </c>
      <c r="J10" s="81"/>
      <c r="K10" s="82"/>
      <c r="L10" s="82"/>
      <c r="M10" s="82"/>
    </row>
    <row r="11" spans="2:13" ht="15.75" x14ac:dyDescent="0.2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2:13" ht="15.75" x14ac:dyDescent="0.25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2:13" ht="15.75" x14ac:dyDescent="0.2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3" ht="15.75" x14ac:dyDescent="0.25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2:13" ht="15.75" x14ac:dyDescent="0.2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3" ht="15.75" x14ac:dyDescent="0.2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2:13" ht="15.75" x14ac:dyDescent="0.25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2:13" ht="15.75" x14ac:dyDescent="0.25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2:13" s="1" customFormat="1" ht="18" x14ac:dyDescent="0.25">
      <c r="B19" s="227" t="s">
        <v>28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 s="1" customFormat="1" ht="30" customHeight="1" x14ac:dyDescent="0.25">
      <c r="B20" s="303" t="s">
        <v>29</v>
      </c>
      <c r="C20" s="304" t="s">
        <v>147</v>
      </c>
      <c r="D20" s="305"/>
      <c r="E20" s="306" t="s">
        <v>138</v>
      </c>
      <c r="F20" s="307"/>
      <c r="G20" s="307"/>
      <c r="H20" s="308"/>
      <c r="I20" s="306" t="s">
        <v>139</v>
      </c>
      <c r="J20" s="308"/>
      <c r="K20" s="304" t="s">
        <v>31</v>
      </c>
      <c r="L20" s="305"/>
      <c r="M20" s="302" t="s">
        <v>50</v>
      </c>
    </row>
    <row r="21" spans="2:13" s="1" customFormat="1" ht="45" customHeight="1" x14ac:dyDescent="0.25">
      <c r="B21" s="303"/>
      <c r="C21" s="51" t="s">
        <v>126</v>
      </c>
      <c r="D21" s="52" t="s">
        <v>137</v>
      </c>
      <c r="E21" s="51" t="s">
        <v>127</v>
      </c>
      <c r="F21" s="53" t="s">
        <v>128</v>
      </c>
      <c r="G21" s="53" t="s">
        <v>135</v>
      </c>
      <c r="H21" s="52" t="s">
        <v>123</v>
      </c>
      <c r="I21" s="51" t="s">
        <v>146</v>
      </c>
      <c r="J21" s="52" t="s">
        <v>145</v>
      </c>
      <c r="K21" s="54" t="s">
        <v>32</v>
      </c>
      <c r="L21" s="55" t="s">
        <v>30</v>
      </c>
      <c r="M21" s="302"/>
    </row>
    <row r="22" spans="2:13" s="1" customFormat="1" ht="15" customHeight="1" x14ac:dyDescent="0.25">
      <c r="B22" s="295" t="s">
        <v>122</v>
      </c>
      <c r="C22" s="313"/>
      <c r="D22" s="295"/>
      <c r="E22" s="56" t="s">
        <v>129</v>
      </c>
      <c r="F22" s="56" t="s">
        <v>130</v>
      </c>
      <c r="G22" s="48">
        <v>3000</v>
      </c>
      <c r="H22" s="315">
        <f>+G22+G23</f>
        <v>5000</v>
      </c>
      <c r="I22" s="315" t="s">
        <v>140</v>
      </c>
      <c r="J22" s="295"/>
      <c r="K22" s="309">
        <f>IF((J22-D22)=0,0,(J22-D22))</f>
        <v>0</v>
      </c>
      <c r="L22" s="309">
        <f>IFERROR(IF(D22=0,0,K22/D22*100),0)</f>
        <v>0</v>
      </c>
      <c r="M22" s="311">
        <f>IFERROR((L22*C22/100),0)</f>
        <v>0</v>
      </c>
    </row>
    <row r="23" spans="2:13" s="1" customFormat="1" ht="15" customHeight="1" x14ac:dyDescent="0.25">
      <c r="B23" s="296"/>
      <c r="C23" s="314"/>
      <c r="D23" s="296"/>
      <c r="E23" s="57" t="s">
        <v>130</v>
      </c>
      <c r="F23" s="58" t="s">
        <v>131</v>
      </c>
      <c r="G23" s="49">
        <v>2000</v>
      </c>
      <c r="H23" s="316"/>
      <c r="I23" s="316"/>
      <c r="J23" s="296"/>
      <c r="K23" s="310"/>
      <c r="L23" s="310"/>
      <c r="M23" s="312"/>
    </row>
    <row r="24" spans="2:13" s="1" customFormat="1" ht="15" customHeight="1" x14ac:dyDescent="0.25">
      <c r="B24" s="295" t="s">
        <v>124</v>
      </c>
      <c r="C24" s="313"/>
      <c r="D24" s="295"/>
      <c r="E24" s="56" t="s">
        <v>131</v>
      </c>
      <c r="F24" s="56" t="s">
        <v>133</v>
      </c>
      <c r="G24" s="48">
        <v>1000</v>
      </c>
      <c r="H24" s="315">
        <f>+G24+G25</f>
        <v>1500</v>
      </c>
      <c r="I24" s="315" t="s">
        <v>141</v>
      </c>
      <c r="J24" s="295"/>
      <c r="K24" s="309">
        <f t="shared" ref="K24" si="0">IF((J24-D24)=0,0,(J24-D24))</f>
        <v>0</v>
      </c>
      <c r="L24" s="309">
        <f>IFERROR(IF(D24=0,0,K24/D24*100),0)</f>
        <v>0</v>
      </c>
      <c r="M24" s="311">
        <f>IFERROR((L24*C24/100),0)</f>
        <v>0</v>
      </c>
    </row>
    <row r="25" spans="2:13" s="1" customFormat="1" ht="15" customHeight="1" x14ac:dyDescent="0.25">
      <c r="B25" s="296"/>
      <c r="C25" s="314"/>
      <c r="D25" s="296"/>
      <c r="E25" s="57" t="s">
        <v>133</v>
      </c>
      <c r="F25" s="58" t="s">
        <v>132</v>
      </c>
      <c r="G25" s="49">
        <v>500</v>
      </c>
      <c r="H25" s="316"/>
      <c r="I25" s="316"/>
      <c r="J25" s="296"/>
      <c r="K25" s="310"/>
      <c r="L25" s="310"/>
      <c r="M25" s="312"/>
    </row>
    <row r="26" spans="2:13" s="1" customFormat="1" ht="15" customHeight="1" x14ac:dyDescent="0.25">
      <c r="B26" s="295" t="s">
        <v>125</v>
      </c>
      <c r="C26" s="313"/>
      <c r="D26" s="295"/>
      <c r="E26" s="56" t="s">
        <v>132</v>
      </c>
      <c r="F26" s="56" t="s">
        <v>136</v>
      </c>
      <c r="G26" s="48">
        <v>670</v>
      </c>
      <c r="H26" s="315">
        <f>+G26+G27</f>
        <v>1000</v>
      </c>
      <c r="I26" s="315" t="s">
        <v>142</v>
      </c>
      <c r="J26" s="295"/>
      <c r="K26" s="309">
        <f t="shared" ref="K26" si="1">IF((J26-D26)=0,0,(J26-D26))</f>
        <v>0</v>
      </c>
      <c r="L26" s="309">
        <f>IFERROR(IF(D26=0,0,K26/D26*100),0)</f>
        <v>0</v>
      </c>
      <c r="M26" s="311">
        <f>IFERROR((L26*C26/100),0)</f>
        <v>0</v>
      </c>
    </row>
    <row r="27" spans="2:13" s="1" customFormat="1" ht="15" customHeight="1" x14ac:dyDescent="0.25">
      <c r="B27" s="296"/>
      <c r="C27" s="314"/>
      <c r="D27" s="296"/>
      <c r="E27" s="57" t="s">
        <v>136</v>
      </c>
      <c r="F27" s="58" t="s">
        <v>134</v>
      </c>
      <c r="G27" s="49">
        <v>330</v>
      </c>
      <c r="H27" s="316"/>
      <c r="I27" s="316"/>
      <c r="J27" s="296"/>
      <c r="K27" s="310"/>
      <c r="L27" s="310"/>
      <c r="M27" s="312"/>
    </row>
    <row r="28" spans="2:13" s="1" customFormat="1" ht="30" customHeight="1" thickBot="1" x14ac:dyDescent="0.3">
      <c r="B28" s="33" t="s">
        <v>35</v>
      </c>
      <c r="C28" s="11"/>
      <c r="D28" s="33"/>
      <c r="E28" s="13" t="s">
        <v>134</v>
      </c>
      <c r="F28" s="13" t="s">
        <v>144</v>
      </c>
      <c r="G28" s="50">
        <v>300</v>
      </c>
      <c r="H28" s="50">
        <v>300</v>
      </c>
      <c r="I28" s="50" t="s">
        <v>143</v>
      </c>
      <c r="J28" s="33"/>
      <c r="K28" s="42">
        <f>IF((J28-D28)=0,0,(J28-D28))</f>
        <v>0</v>
      </c>
      <c r="L28" s="47">
        <f>IFERROR(IF(D28=0,0,K28/D28*100),0)</f>
        <v>0</v>
      </c>
      <c r="M28" s="56">
        <f>IFERROR((L28*C28/100),0)</f>
        <v>0</v>
      </c>
    </row>
    <row r="29" spans="2:13" s="1" customFormat="1" ht="39.950000000000003" customHeight="1" thickBot="1" x14ac:dyDescent="0.3">
      <c r="B29" s="87"/>
      <c r="C29" s="87"/>
      <c r="D29" s="88"/>
      <c r="E29" s="88"/>
      <c r="F29" s="89"/>
      <c r="G29" s="87"/>
      <c r="H29" s="87"/>
      <c r="I29" s="87"/>
      <c r="J29" s="87"/>
      <c r="K29" s="317" t="s">
        <v>148</v>
      </c>
      <c r="L29" s="318"/>
      <c r="M29" s="59">
        <f>IF(SUM(M22:M28)=0,0,SUM(M22:M28))</f>
        <v>0</v>
      </c>
    </row>
    <row r="30" spans="2:13" s="1" customFormat="1" ht="39.950000000000003" customHeight="1" x14ac:dyDescent="0.25">
      <c r="B30" s="87"/>
      <c r="C30" s="87"/>
      <c r="D30" s="88"/>
      <c r="E30" s="88"/>
      <c r="F30" s="89"/>
      <c r="G30" s="87"/>
      <c r="H30" s="87"/>
      <c r="I30" s="87"/>
      <c r="J30" s="87"/>
      <c r="K30" s="226"/>
      <c r="L30" s="226"/>
      <c r="M30" s="229"/>
    </row>
    <row r="31" spans="2:13" s="1" customFormat="1" ht="39.950000000000003" customHeight="1" x14ac:dyDescent="0.25">
      <c r="B31" s="87"/>
      <c r="C31" s="87"/>
      <c r="D31" s="88"/>
      <c r="E31" s="88"/>
      <c r="F31" s="89"/>
      <c r="G31" s="87"/>
      <c r="H31" s="87"/>
      <c r="I31" s="87"/>
      <c r="J31" s="87"/>
      <c r="K31" s="226"/>
      <c r="L31" s="226"/>
      <c r="M31" s="229"/>
    </row>
    <row r="32" spans="2:13" s="1" customFormat="1" ht="39.950000000000003" customHeight="1" x14ac:dyDescent="0.25">
      <c r="B32" s="87"/>
      <c r="C32" s="87"/>
      <c r="D32" s="88"/>
      <c r="E32" s="88"/>
      <c r="F32" s="89"/>
      <c r="G32" s="87"/>
      <c r="H32" s="87"/>
      <c r="I32" s="87"/>
      <c r="J32" s="87"/>
      <c r="K32" s="226"/>
      <c r="L32" s="226"/>
      <c r="M32" s="229"/>
    </row>
    <row r="33" spans="2:13" s="1" customFormat="1" ht="39.950000000000003" customHeight="1" x14ac:dyDescent="0.25">
      <c r="B33" s="87"/>
      <c r="C33" s="87"/>
      <c r="D33" s="88"/>
      <c r="E33" s="88"/>
      <c r="F33" s="89"/>
      <c r="G33" s="87"/>
      <c r="H33" s="87"/>
      <c r="I33" s="87"/>
      <c r="J33" s="87"/>
      <c r="K33" s="226"/>
      <c r="L33" s="226"/>
      <c r="M33" s="229"/>
    </row>
    <row r="34" spans="2:13" s="1" customFormat="1" ht="15.75" x14ac:dyDescent="0.25">
      <c r="B34" s="87"/>
      <c r="C34" s="87"/>
      <c r="D34" s="87"/>
      <c r="E34" s="88"/>
      <c r="F34" s="87"/>
      <c r="G34" s="87"/>
      <c r="H34" s="87"/>
      <c r="I34" s="87"/>
      <c r="J34" s="87"/>
      <c r="K34" s="87"/>
      <c r="L34" s="87"/>
      <c r="M34" s="87"/>
    </row>
    <row r="35" spans="2:13" s="1" customFormat="1" ht="15.75" x14ac:dyDescent="0.25">
      <c r="B35" s="87"/>
      <c r="C35" s="87"/>
      <c r="D35" s="87"/>
      <c r="E35" s="88"/>
      <c r="F35" s="87"/>
      <c r="G35" s="87"/>
      <c r="H35" s="87"/>
      <c r="I35" s="87"/>
      <c r="J35" s="87"/>
      <c r="K35" s="87"/>
      <c r="L35" s="87"/>
      <c r="M35" s="87"/>
    </row>
    <row r="36" spans="2:13" s="1" customFormat="1" ht="15.75" x14ac:dyDescent="0.25">
      <c r="B36" s="87"/>
      <c r="C36" s="87"/>
      <c r="D36" s="87"/>
      <c r="E36" s="88"/>
      <c r="F36" s="87"/>
      <c r="G36" s="87"/>
      <c r="H36" s="87"/>
      <c r="I36" s="87"/>
      <c r="J36" s="87"/>
      <c r="K36" s="87"/>
      <c r="L36" s="87"/>
      <c r="M36" s="87"/>
    </row>
    <row r="37" spans="2:13" s="1" customFormat="1" ht="15.75" x14ac:dyDescent="0.25">
      <c r="B37" s="87"/>
      <c r="C37" s="87"/>
      <c r="D37" s="87"/>
      <c r="E37" s="88"/>
      <c r="F37" s="87"/>
      <c r="G37" s="87"/>
      <c r="H37" s="87"/>
      <c r="I37" s="87"/>
      <c r="J37" s="87"/>
      <c r="K37" s="87"/>
      <c r="L37" s="87"/>
      <c r="M37" s="87"/>
    </row>
    <row r="38" spans="2:13" s="1" customFormat="1" ht="18" x14ac:dyDescent="0.25">
      <c r="B38" s="227" t="s">
        <v>33</v>
      </c>
      <c r="C38" s="87"/>
      <c r="D38" s="87"/>
      <c r="E38" s="88"/>
      <c r="F38" s="87"/>
      <c r="G38" s="87"/>
      <c r="H38" s="87"/>
      <c r="I38" s="87"/>
      <c r="J38" s="87"/>
      <c r="K38" s="87"/>
      <c r="L38" s="87"/>
      <c r="M38" s="87"/>
    </row>
    <row r="39" spans="2:13" s="1" customFormat="1" ht="30" customHeight="1" x14ac:dyDescent="0.25">
      <c r="B39" s="303" t="s">
        <v>29</v>
      </c>
      <c r="C39" s="304" t="s">
        <v>147</v>
      </c>
      <c r="D39" s="305"/>
      <c r="E39" s="306" t="s">
        <v>138</v>
      </c>
      <c r="F39" s="307"/>
      <c r="G39" s="307"/>
      <c r="H39" s="308"/>
      <c r="I39" s="306" t="s">
        <v>139</v>
      </c>
      <c r="J39" s="308"/>
      <c r="K39" s="304" t="s">
        <v>31</v>
      </c>
      <c r="L39" s="305"/>
      <c r="M39" s="302" t="s">
        <v>50</v>
      </c>
    </row>
    <row r="40" spans="2:13" s="1" customFormat="1" ht="45" customHeight="1" x14ac:dyDescent="0.25">
      <c r="B40" s="303"/>
      <c r="C40" s="51" t="s">
        <v>126</v>
      </c>
      <c r="D40" s="52" t="s">
        <v>137</v>
      </c>
      <c r="E40" s="51" t="s">
        <v>127</v>
      </c>
      <c r="F40" s="53" t="s">
        <v>128</v>
      </c>
      <c r="G40" s="53" t="s">
        <v>135</v>
      </c>
      <c r="H40" s="52" t="s">
        <v>123</v>
      </c>
      <c r="I40" s="51" t="s">
        <v>146</v>
      </c>
      <c r="J40" s="52" t="s">
        <v>145</v>
      </c>
      <c r="K40" s="54" t="s">
        <v>32</v>
      </c>
      <c r="L40" s="55" t="s">
        <v>30</v>
      </c>
      <c r="M40" s="302"/>
    </row>
    <row r="41" spans="2:13" s="1" customFormat="1" ht="30" customHeight="1" x14ac:dyDescent="0.25">
      <c r="B41" s="33" t="s">
        <v>35</v>
      </c>
      <c r="C41" s="11"/>
      <c r="D41" s="33"/>
      <c r="E41" s="13" t="s">
        <v>134</v>
      </c>
      <c r="F41" s="13" t="s">
        <v>144</v>
      </c>
      <c r="G41" s="50">
        <v>100</v>
      </c>
      <c r="H41" s="50">
        <v>100</v>
      </c>
      <c r="I41" s="50" t="s">
        <v>144</v>
      </c>
      <c r="J41" s="33"/>
      <c r="K41" s="42">
        <f t="shared" ref="K41:K47" si="2">IF((J41-D41)=0,0,(J41-D41))</f>
        <v>0</v>
      </c>
      <c r="L41" s="42">
        <f t="shared" ref="L41:L47" si="3">IFERROR(IF(D41=0,0,K41/D41*100),0)</f>
        <v>0</v>
      </c>
      <c r="M41" s="13">
        <f t="shared" ref="M41:M47" si="4">IFERROR((L41*C41/100),0)</f>
        <v>0</v>
      </c>
    </row>
    <row r="42" spans="2:13" s="1" customFormat="1" ht="30" customHeight="1" x14ac:dyDescent="0.25">
      <c r="B42" s="33" t="s">
        <v>34</v>
      </c>
      <c r="C42" s="11"/>
      <c r="D42" s="33"/>
      <c r="E42" s="13" t="s">
        <v>144</v>
      </c>
      <c r="F42" s="13" t="s">
        <v>150</v>
      </c>
      <c r="G42" s="50">
        <v>100</v>
      </c>
      <c r="H42" s="50">
        <v>100</v>
      </c>
      <c r="I42" s="50" t="s">
        <v>150</v>
      </c>
      <c r="J42" s="33"/>
      <c r="K42" s="42">
        <f t="shared" si="2"/>
        <v>0</v>
      </c>
      <c r="L42" s="42">
        <f t="shared" si="3"/>
        <v>0</v>
      </c>
      <c r="M42" s="13">
        <f t="shared" si="4"/>
        <v>0</v>
      </c>
    </row>
    <row r="43" spans="2:13" s="1" customFormat="1" ht="30" customHeight="1" x14ac:dyDescent="0.25">
      <c r="B43" s="33" t="s">
        <v>36</v>
      </c>
      <c r="C43" s="11"/>
      <c r="D43" s="33"/>
      <c r="E43" s="13" t="s">
        <v>150</v>
      </c>
      <c r="F43" s="13" t="s">
        <v>151</v>
      </c>
      <c r="G43" s="50">
        <v>100</v>
      </c>
      <c r="H43" s="50">
        <v>100</v>
      </c>
      <c r="I43" s="50" t="s">
        <v>151</v>
      </c>
      <c r="J43" s="33"/>
      <c r="K43" s="42">
        <f t="shared" si="2"/>
        <v>0</v>
      </c>
      <c r="L43" s="42">
        <f t="shared" si="3"/>
        <v>0</v>
      </c>
      <c r="M43" s="13">
        <f t="shared" si="4"/>
        <v>0</v>
      </c>
    </row>
    <row r="44" spans="2:13" s="1" customFormat="1" ht="30" customHeight="1" x14ac:dyDescent="0.25">
      <c r="B44" s="33" t="s">
        <v>37</v>
      </c>
      <c r="C44" s="11"/>
      <c r="D44" s="33"/>
      <c r="E44" s="13" t="s">
        <v>151</v>
      </c>
      <c r="F44" s="13" t="s">
        <v>152</v>
      </c>
      <c r="G44" s="50">
        <v>100</v>
      </c>
      <c r="H44" s="50">
        <v>100</v>
      </c>
      <c r="I44" s="50" t="s">
        <v>152</v>
      </c>
      <c r="J44" s="33"/>
      <c r="K44" s="42">
        <f t="shared" si="2"/>
        <v>0</v>
      </c>
      <c r="L44" s="42">
        <f t="shared" si="3"/>
        <v>0</v>
      </c>
      <c r="M44" s="13">
        <f t="shared" si="4"/>
        <v>0</v>
      </c>
    </row>
    <row r="45" spans="2:13" s="1" customFormat="1" ht="30" customHeight="1" x14ac:dyDescent="0.25">
      <c r="B45" s="33" t="s">
        <v>38</v>
      </c>
      <c r="C45" s="11"/>
      <c r="D45" s="33"/>
      <c r="E45" s="13" t="s">
        <v>152</v>
      </c>
      <c r="F45" s="13" t="s">
        <v>153</v>
      </c>
      <c r="G45" s="50">
        <v>100</v>
      </c>
      <c r="H45" s="50">
        <v>100</v>
      </c>
      <c r="I45" s="50" t="s">
        <v>153</v>
      </c>
      <c r="J45" s="33"/>
      <c r="K45" s="42">
        <f t="shared" si="2"/>
        <v>0</v>
      </c>
      <c r="L45" s="42">
        <f t="shared" si="3"/>
        <v>0</v>
      </c>
      <c r="M45" s="13">
        <f t="shared" si="4"/>
        <v>0</v>
      </c>
    </row>
    <row r="46" spans="2:13" s="1" customFormat="1" ht="30" customHeight="1" x14ac:dyDescent="0.25">
      <c r="B46" s="33" t="s">
        <v>39</v>
      </c>
      <c r="C46" s="11"/>
      <c r="D46" s="33"/>
      <c r="E46" s="13"/>
      <c r="F46" s="13"/>
      <c r="G46" s="50"/>
      <c r="H46" s="50"/>
      <c r="I46" s="50"/>
      <c r="J46" s="33"/>
      <c r="K46" s="42">
        <f t="shared" si="2"/>
        <v>0</v>
      </c>
      <c r="L46" s="42">
        <f t="shared" si="3"/>
        <v>0</v>
      </c>
      <c r="M46" s="13">
        <f t="shared" si="4"/>
        <v>0</v>
      </c>
    </row>
    <row r="47" spans="2:13" s="1" customFormat="1" ht="30" customHeight="1" thickBot="1" x14ac:dyDescent="0.3">
      <c r="B47" s="33" t="s">
        <v>40</v>
      </c>
      <c r="C47" s="11"/>
      <c r="D47" s="33"/>
      <c r="E47" s="13"/>
      <c r="F47" s="13"/>
      <c r="G47" s="50"/>
      <c r="H47" s="50"/>
      <c r="I47" s="50"/>
      <c r="J47" s="33"/>
      <c r="K47" s="47">
        <f t="shared" si="2"/>
        <v>0</v>
      </c>
      <c r="L47" s="47">
        <f t="shared" si="3"/>
        <v>0</v>
      </c>
      <c r="M47" s="56">
        <f t="shared" si="4"/>
        <v>0</v>
      </c>
    </row>
    <row r="48" spans="2:13" s="1" customFormat="1" ht="39.950000000000003" customHeight="1" thickBot="1" x14ac:dyDescent="0.3">
      <c r="B48" s="87"/>
      <c r="C48" s="87"/>
      <c r="D48" s="85"/>
      <c r="E48" s="89"/>
      <c r="F48" s="89"/>
      <c r="G48" s="87"/>
      <c r="H48" s="87"/>
      <c r="I48" s="87"/>
      <c r="J48" s="85"/>
      <c r="K48" s="319" t="s">
        <v>148</v>
      </c>
      <c r="L48" s="320"/>
      <c r="M48" s="59">
        <f>IF(SUM(M41:M47)=0,0,SUM(M41:M47))</f>
        <v>0</v>
      </c>
    </row>
  </sheetData>
  <mergeCells count="41">
    <mergeCell ref="K48:L48"/>
    <mergeCell ref="M22:M23"/>
    <mergeCell ref="M24:M25"/>
    <mergeCell ref="M26:M27"/>
    <mergeCell ref="C39:D39"/>
    <mergeCell ref="E39:H39"/>
    <mergeCell ref="I39:J39"/>
    <mergeCell ref="K29:L29"/>
    <mergeCell ref="K22:K23"/>
    <mergeCell ref="K24:K25"/>
    <mergeCell ref="K26:K27"/>
    <mergeCell ref="L22:L23"/>
    <mergeCell ref="L24:L25"/>
    <mergeCell ref="L26:L27"/>
    <mergeCell ref="H24:H25"/>
    <mergeCell ref="H26:H27"/>
    <mergeCell ref="C20:D20"/>
    <mergeCell ref="E20:H20"/>
    <mergeCell ref="I22:I23"/>
    <mergeCell ref="I24:I25"/>
    <mergeCell ref="I26:I27"/>
    <mergeCell ref="I20:J20"/>
    <mergeCell ref="J22:J23"/>
    <mergeCell ref="J24:J25"/>
    <mergeCell ref="J26:J27"/>
    <mergeCell ref="M39:M40"/>
    <mergeCell ref="B20:B21"/>
    <mergeCell ref="B39:B40"/>
    <mergeCell ref="K20:L20"/>
    <mergeCell ref="M20:M21"/>
    <mergeCell ref="B22:B23"/>
    <mergeCell ref="C22:C23"/>
    <mergeCell ref="H22:H23"/>
    <mergeCell ref="D22:D23"/>
    <mergeCell ref="K39:L39"/>
    <mergeCell ref="B24:B25"/>
    <mergeCell ref="B26:B27"/>
    <mergeCell ref="D24:D25"/>
    <mergeCell ref="D26:D27"/>
    <mergeCell ref="C24:C25"/>
    <mergeCell ref="C26:C2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showZeros="0" view="pageBreakPreview" zoomScale="85" zoomScaleNormal="100" zoomScaleSheetLayoutView="85" workbookViewId="0">
      <selection activeCell="G12" sqref="G12"/>
    </sheetView>
  </sheetViews>
  <sheetFormatPr baseColWidth="10" defaultRowHeight="15" x14ac:dyDescent="0.25"/>
  <cols>
    <col min="1" max="1" width="3.42578125" customWidth="1"/>
    <col min="2" max="2" width="19.28515625" customWidth="1"/>
    <col min="3" max="3" width="10.140625" customWidth="1"/>
    <col min="5" max="5" width="12.42578125" customWidth="1"/>
    <col min="6" max="6" width="10.5703125" customWidth="1"/>
    <col min="8" max="8" width="11.42578125" customWidth="1"/>
    <col min="9" max="9" width="16.7109375" customWidth="1"/>
    <col min="10" max="10" width="16" customWidth="1"/>
  </cols>
  <sheetData>
    <row r="2" spans="2:15" s="1" customFormat="1" ht="30" customHeight="1" x14ac:dyDescent="0.25">
      <c r="B2" s="85"/>
      <c r="C2" s="85"/>
      <c r="D2" s="221" t="s">
        <v>162</v>
      </c>
      <c r="E2" s="85"/>
      <c r="F2" s="85"/>
      <c r="G2" s="85"/>
      <c r="H2" s="85"/>
      <c r="I2" s="85"/>
      <c r="J2" s="85"/>
      <c r="K2" s="85"/>
      <c r="L2" s="85"/>
      <c r="M2" s="37"/>
      <c r="N2" s="37"/>
      <c r="O2" s="37"/>
    </row>
    <row r="3" spans="2:15" s="1" customFormat="1" ht="15" customHeight="1" x14ac:dyDescent="0.25">
      <c r="B3" s="85"/>
      <c r="C3" s="85"/>
      <c r="D3" s="231" t="s">
        <v>193</v>
      </c>
      <c r="E3" s="232" t="s">
        <v>194</v>
      </c>
      <c r="F3" s="85"/>
      <c r="G3" s="85"/>
      <c r="H3" s="85"/>
      <c r="I3" s="85"/>
      <c r="J3" s="85"/>
      <c r="K3" s="85"/>
      <c r="L3" s="85"/>
      <c r="M3" s="37"/>
      <c r="N3" s="37"/>
      <c r="O3" s="37"/>
    </row>
    <row r="4" spans="2:15" ht="15" customHeight="1" x14ac:dyDescent="0.3">
      <c r="B4" s="44"/>
      <c r="C4" s="44"/>
      <c r="D4" s="44"/>
      <c r="E4" s="210"/>
      <c r="F4" s="44"/>
      <c r="G4" s="44"/>
      <c r="H4" s="44"/>
      <c r="I4" s="44"/>
      <c r="J4" s="44"/>
      <c r="K4" s="44"/>
      <c r="L4" s="44"/>
      <c r="M4" s="103"/>
      <c r="N4" s="103"/>
      <c r="O4" s="103"/>
    </row>
    <row r="5" spans="2:15" ht="15" customHeight="1" x14ac:dyDescent="0.3">
      <c r="B5" s="44"/>
      <c r="C5" s="44"/>
      <c r="D5" s="44"/>
      <c r="E5" s="210"/>
      <c r="F5" s="44"/>
      <c r="G5" s="44"/>
      <c r="H5" s="44"/>
      <c r="I5" s="44"/>
      <c r="J5" s="44"/>
      <c r="K5" s="44"/>
      <c r="L5" s="44"/>
      <c r="M5" s="103"/>
      <c r="N5" s="103"/>
      <c r="O5" s="103"/>
    </row>
    <row r="6" spans="2:15" ht="24.95" customHeight="1" x14ac:dyDescent="0.25">
      <c r="B6" s="116" t="s">
        <v>91</v>
      </c>
      <c r="C6" s="86"/>
      <c r="D6" s="114"/>
      <c r="E6" s="114"/>
      <c r="F6" s="114"/>
      <c r="G6" s="116" t="s">
        <v>90</v>
      </c>
      <c r="H6" s="114"/>
      <c r="I6" s="115"/>
      <c r="J6" s="44"/>
      <c r="K6" s="44"/>
      <c r="L6" s="44"/>
      <c r="M6" s="103"/>
      <c r="N6" s="103"/>
      <c r="O6" s="103"/>
    </row>
    <row r="7" spans="2:15" ht="24.95" customHeight="1" x14ac:dyDescent="0.25">
      <c r="B7" s="116" t="s">
        <v>94</v>
      </c>
      <c r="C7" s="86"/>
      <c r="D7" s="114"/>
      <c r="E7" s="114"/>
      <c r="F7" s="114"/>
      <c r="G7" s="116" t="s">
        <v>92</v>
      </c>
      <c r="H7" s="114"/>
      <c r="I7" s="115"/>
      <c r="J7" s="44"/>
      <c r="K7" s="44"/>
      <c r="L7" s="44"/>
      <c r="M7" s="103"/>
      <c r="N7" s="103"/>
      <c r="O7" s="103"/>
    </row>
    <row r="8" spans="2:15" ht="24.95" customHeight="1" x14ac:dyDescent="0.25">
      <c r="B8" s="116" t="s">
        <v>95</v>
      </c>
      <c r="C8" s="86"/>
      <c r="D8" s="114"/>
      <c r="E8" s="114"/>
      <c r="F8" s="114"/>
      <c r="G8" s="116" t="s">
        <v>93</v>
      </c>
      <c r="H8" s="114"/>
      <c r="I8" s="115"/>
      <c r="J8" s="44"/>
      <c r="K8" s="44"/>
      <c r="L8" s="44"/>
      <c r="M8" s="103"/>
      <c r="N8" s="103"/>
      <c r="O8" s="103"/>
    </row>
    <row r="9" spans="2:15" ht="24.95" customHeight="1" x14ac:dyDescent="0.25">
      <c r="B9" s="116" t="s">
        <v>55</v>
      </c>
      <c r="C9" s="86"/>
      <c r="D9" s="114"/>
      <c r="E9" s="114"/>
      <c r="F9" s="114"/>
      <c r="G9" s="116" t="s">
        <v>56</v>
      </c>
      <c r="H9" s="114"/>
      <c r="I9" s="115"/>
      <c r="J9" s="44"/>
      <c r="K9" s="44"/>
      <c r="L9" s="44"/>
      <c r="M9" s="103"/>
      <c r="N9" s="103"/>
      <c r="O9" s="103"/>
    </row>
    <row r="10" spans="2:15" ht="24.95" customHeight="1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03"/>
      <c r="N10" s="103"/>
      <c r="O10" s="103"/>
    </row>
    <row r="11" spans="2:15" ht="24.95" customHeigh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03"/>
      <c r="N11" s="103"/>
      <c r="O11" s="103"/>
    </row>
    <row r="12" spans="2:15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03"/>
      <c r="N12" s="103"/>
      <c r="O12" s="103"/>
    </row>
    <row r="13" spans="2:15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03"/>
      <c r="N13" s="103"/>
      <c r="O13" s="103"/>
    </row>
    <row r="14" spans="2:15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03"/>
      <c r="N14" s="103"/>
      <c r="O14" s="103"/>
    </row>
    <row r="15" spans="2:15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103"/>
      <c r="N15" s="103"/>
      <c r="O15" s="103"/>
    </row>
    <row r="16" spans="2:15" x14ac:dyDescent="0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103"/>
      <c r="N16" s="103"/>
      <c r="O16" s="103"/>
    </row>
    <row r="17" spans="2:15" x14ac:dyDescent="0.2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103"/>
      <c r="N17" s="103"/>
      <c r="O17" s="103"/>
    </row>
    <row r="18" spans="2:15" s="1" customFormat="1" ht="31.5" x14ac:dyDescent="0.25">
      <c r="B18" s="85"/>
      <c r="C18" s="85"/>
      <c r="D18" s="137" t="s">
        <v>163</v>
      </c>
      <c r="E18" s="137" t="s">
        <v>164</v>
      </c>
      <c r="F18" s="17" t="s">
        <v>165</v>
      </c>
      <c r="G18" s="138" t="s">
        <v>30</v>
      </c>
      <c r="H18" s="321" t="s">
        <v>54</v>
      </c>
      <c r="I18" s="322"/>
      <c r="J18" s="322"/>
      <c r="K18" s="322"/>
      <c r="L18" s="323"/>
      <c r="M18" s="37"/>
      <c r="N18" s="37"/>
      <c r="O18" s="37"/>
    </row>
    <row r="19" spans="2:15" s="5" customFormat="1" ht="24.95" customHeight="1" x14ac:dyDescent="0.25">
      <c r="B19" s="88"/>
      <c r="C19" s="88"/>
      <c r="D19" s="139"/>
      <c r="E19" s="139"/>
      <c r="F19" s="140">
        <f>+(E19-D19)</f>
        <v>0</v>
      </c>
      <c r="G19" s="141">
        <f>IF(D19=0,0,(F19/D19*100))</f>
        <v>0</v>
      </c>
      <c r="H19" s="212"/>
      <c r="I19" s="213"/>
      <c r="J19" s="213"/>
      <c r="K19" s="213"/>
      <c r="L19" s="214"/>
      <c r="M19" s="234"/>
      <c r="N19" s="234"/>
      <c r="O19" s="234"/>
    </row>
    <row r="20" spans="2:15" ht="24.95" customHeight="1" x14ac:dyDescent="0.25">
      <c r="B20" s="44"/>
      <c r="C20" s="44"/>
      <c r="D20" s="139"/>
      <c r="E20" s="139"/>
      <c r="F20" s="140">
        <f>+(E20-D20)</f>
        <v>0</v>
      </c>
      <c r="G20" s="141">
        <f>IF(D20=0,0,(F20/D20*100))</f>
        <v>0</v>
      </c>
      <c r="H20" s="212"/>
      <c r="I20" s="213"/>
      <c r="J20" s="213"/>
      <c r="K20" s="213"/>
      <c r="L20" s="214"/>
      <c r="M20" s="103"/>
      <c r="N20" s="103"/>
      <c r="O20" s="103"/>
    </row>
    <row r="21" spans="2:15" ht="24.95" customHeight="1" x14ac:dyDescent="0.25">
      <c r="B21" s="44"/>
      <c r="C21" s="44"/>
      <c r="D21" s="139"/>
      <c r="E21" s="139"/>
      <c r="F21" s="140">
        <f>+(E21-D21)</f>
        <v>0</v>
      </c>
      <c r="G21" s="141">
        <f>IF(D21=0,0,(F21/D21*100))</f>
        <v>0</v>
      </c>
      <c r="H21" s="212"/>
      <c r="I21" s="213"/>
      <c r="J21" s="213"/>
      <c r="K21" s="213"/>
      <c r="L21" s="214"/>
      <c r="M21" s="103"/>
      <c r="N21" s="103"/>
      <c r="O21" s="103"/>
    </row>
    <row r="22" spans="2:15" ht="24.95" customHeight="1" x14ac:dyDescent="0.25">
      <c r="B22" s="44"/>
      <c r="C22" s="44"/>
      <c r="D22" s="139"/>
      <c r="E22" s="139"/>
      <c r="F22" s="140">
        <f>+(E22-D22)</f>
        <v>0</v>
      </c>
      <c r="G22" s="141">
        <f>IF(D22=0,0,(F22/D22*100))</f>
        <v>0</v>
      </c>
      <c r="H22" s="212"/>
      <c r="I22" s="213"/>
      <c r="J22" s="213"/>
      <c r="K22" s="213"/>
      <c r="L22" s="214"/>
      <c r="M22" s="103"/>
      <c r="N22" s="103"/>
      <c r="O22" s="103"/>
    </row>
    <row r="23" spans="2:15" x14ac:dyDescent="0.25">
      <c r="M23" s="103"/>
      <c r="N23" s="103"/>
      <c r="O23" s="103"/>
    </row>
  </sheetData>
  <mergeCells count="1">
    <mergeCell ref="H18:L1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42"/>
  <sheetViews>
    <sheetView showZeros="0" view="pageBreakPreview" zoomScale="60" zoomScaleNormal="70" workbookViewId="0">
      <selection activeCell="G2" sqref="G2"/>
    </sheetView>
  </sheetViews>
  <sheetFormatPr baseColWidth="10" defaultColWidth="9.7109375" defaultRowHeight="15.75" x14ac:dyDescent="0.25"/>
  <cols>
    <col min="1" max="1" width="3.28515625" customWidth="1"/>
    <col min="2" max="2" width="14.85546875" style="9" customWidth="1"/>
    <col min="3" max="3" width="6.42578125" style="9" bestFit="1" customWidth="1"/>
    <col min="4" max="4" width="2.7109375" style="9" customWidth="1"/>
    <col min="5" max="5" width="8.42578125" style="9" bestFit="1" customWidth="1"/>
    <col min="6" max="6" width="2.7109375" style="9" customWidth="1"/>
    <col min="7" max="7" width="6.28515625" style="9" customWidth="1"/>
    <col min="8" max="8" width="2.7109375" style="9" customWidth="1"/>
    <col min="9" max="9" width="8.42578125" style="9" customWidth="1"/>
    <col min="10" max="10" width="9.28515625" style="9" customWidth="1"/>
    <col min="11" max="11" width="15.140625" style="9" customWidth="1"/>
    <col min="12" max="12" width="11.7109375" style="98" customWidth="1"/>
    <col min="13" max="13" width="10.42578125" style="9" customWidth="1"/>
    <col min="14" max="14" width="13.42578125" style="9" customWidth="1"/>
    <col min="15" max="15" width="14.7109375" style="9" customWidth="1"/>
    <col min="16" max="16" width="11" style="9" customWidth="1"/>
    <col min="17" max="17" width="8.85546875" style="9" customWidth="1"/>
    <col min="18" max="18" width="17.42578125" style="9" customWidth="1"/>
    <col min="19" max="19" width="14" style="9" customWidth="1"/>
    <col min="20" max="20" width="18.28515625" style="9" customWidth="1"/>
    <col min="21" max="21" width="18.5703125" style="9" customWidth="1"/>
    <col min="22" max="22" width="14.140625" style="9" customWidth="1"/>
    <col min="23" max="23" width="18.140625" style="9" customWidth="1"/>
    <col min="25" max="25" width="2.42578125" customWidth="1"/>
    <col min="253" max="253" width="14.28515625" bestFit="1" customWidth="1"/>
    <col min="254" max="254" width="6.42578125" bestFit="1" customWidth="1"/>
    <col min="255" max="255" width="2.7109375" customWidth="1"/>
    <col min="256" max="256" width="8.42578125" bestFit="1" customWidth="1"/>
    <col min="257" max="257" width="2.7109375" customWidth="1"/>
    <col min="258" max="258" width="6.28515625" customWidth="1"/>
    <col min="259" max="259" width="2.7109375" customWidth="1"/>
    <col min="260" max="260" width="6" customWidth="1"/>
    <col min="261" max="261" width="6.140625" customWidth="1"/>
    <col min="262" max="262" width="9" customWidth="1"/>
    <col min="263" max="263" width="8.42578125" customWidth="1"/>
    <col min="264" max="265" width="10.42578125" customWidth="1"/>
    <col min="266" max="266" width="9.7109375" customWidth="1"/>
    <col min="267" max="267" width="8.85546875" bestFit="1" customWidth="1"/>
    <col min="268" max="268" width="5.7109375" customWidth="1"/>
    <col min="269" max="270" width="7.7109375" customWidth="1"/>
    <col min="271" max="271" width="14.42578125" bestFit="1" customWidth="1"/>
    <col min="272" max="273" width="8.7109375" customWidth="1"/>
    <col min="274" max="274" width="10.28515625" customWidth="1"/>
    <col min="275" max="275" width="11.42578125" customWidth="1"/>
    <col min="276" max="279" width="9.85546875" bestFit="1" customWidth="1"/>
    <col min="280" max="280" width="12" customWidth="1"/>
    <col min="281" max="281" width="2.42578125" customWidth="1"/>
    <col min="509" max="509" width="14.28515625" bestFit="1" customWidth="1"/>
    <col min="510" max="510" width="6.42578125" bestFit="1" customWidth="1"/>
    <col min="511" max="511" width="2.7109375" customWidth="1"/>
    <col min="512" max="512" width="8.42578125" bestFit="1" customWidth="1"/>
    <col min="513" max="513" width="2.7109375" customWidth="1"/>
    <col min="514" max="514" width="6.28515625" customWidth="1"/>
    <col min="515" max="515" width="2.7109375" customWidth="1"/>
    <col min="516" max="516" width="6" customWidth="1"/>
    <col min="517" max="517" width="6.140625" customWidth="1"/>
    <col min="518" max="518" width="9" customWidth="1"/>
    <col min="519" max="519" width="8.42578125" customWidth="1"/>
    <col min="520" max="521" width="10.42578125" customWidth="1"/>
    <col min="522" max="522" width="9.7109375" customWidth="1"/>
    <col min="523" max="523" width="8.85546875" bestFit="1" customWidth="1"/>
    <col min="524" max="524" width="5.7109375" customWidth="1"/>
    <col min="525" max="526" width="7.7109375" customWidth="1"/>
    <col min="527" max="527" width="14.42578125" bestFit="1" customWidth="1"/>
    <col min="528" max="529" width="8.7109375" customWidth="1"/>
    <col min="530" max="530" width="10.28515625" customWidth="1"/>
    <col min="531" max="531" width="11.42578125" customWidth="1"/>
    <col min="532" max="535" width="9.85546875" bestFit="1" customWidth="1"/>
    <col min="536" max="536" width="12" customWidth="1"/>
    <col min="537" max="537" width="2.42578125" customWidth="1"/>
    <col min="765" max="765" width="14.28515625" bestFit="1" customWidth="1"/>
    <col min="766" max="766" width="6.42578125" bestFit="1" customWidth="1"/>
    <col min="767" max="767" width="2.7109375" customWidth="1"/>
    <col min="768" max="768" width="8.42578125" bestFit="1" customWidth="1"/>
    <col min="769" max="769" width="2.7109375" customWidth="1"/>
    <col min="770" max="770" width="6.28515625" customWidth="1"/>
    <col min="771" max="771" width="2.7109375" customWidth="1"/>
    <col min="772" max="772" width="6" customWidth="1"/>
    <col min="773" max="773" width="6.140625" customWidth="1"/>
    <col min="774" max="774" width="9" customWidth="1"/>
    <col min="775" max="775" width="8.42578125" customWidth="1"/>
    <col min="776" max="777" width="10.42578125" customWidth="1"/>
    <col min="778" max="778" width="9.7109375" customWidth="1"/>
    <col min="779" max="779" width="8.85546875" bestFit="1" customWidth="1"/>
    <col min="780" max="780" width="5.7109375" customWidth="1"/>
    <col min="781" max="782" width="7.7109375" customWidth="1"/>
    <col min="783" max="783" width="14.42578125" bestFit="1" customWidth="1"/>
    <col min="784" max="785" width="8.7109375" customWidth="1"/>
    <col min="786" max="786" width="10.28515625" customWidth="1"/>
    <col min="787" max="787" width="11.42578125" customWidth="1"/>
    <col min="788" max="791" width="9.85546875" bestFit="1" customWidth="1"/>
    <col min="792" max="792" width="12" customWidth="1"/>
    <col min="793" max="793" width="2.42578125" customWidth="1"/>
    <col min="1021" max="1021" width="14.28515625" bestFit="1" customWidth="1"/>
    <col min="1022" max="1022" width="6.42578125" bestFit="1" customWidth="1"/>
    <col min="1023" max="1023" width="2.7109375" customWidth="1"/>
    <col min="1024" max="1024" width="8.42578125" bestFit="1" customWidth="1"/>
    <col min="1025" max="1025" width="2.7109375" customWidth="1"/>
    <col min="1026" max="1026" width="6.28515625" customWidth="1"/>
    <col min="1027" max="1027" width="2.7109375" customWidth="1"/>
    <col min="1028" max="1028" width="6" customWidth="1"/>
    <col min="1029" max="1029" width="6.140625" customWidth="1"/>
    <col min="1030" max="1030" width="9" customWidth="1"/>
    <col min="1031" max="1031" width="8.42578125" customWidth="1"/>
    <col min="1032" max="1033" width="10.42578125" customWidth="1"/>
    <col min="1034" max="1034" width="9.7109375" customWidth="1"/>
    <col min="1035" max="1035" width="8.85546875" bestFit="1" customWidth="1"/>
    <col min="1036" max="1036" width="5.7109375" customWidth="1"/>
    <col min="1037" max="1038" width="7.7109375" customWidth="1"/>
    <col min="1039" max="1039" width="14.42578125" bestFit="1" customWidth="1"/>
    <col min="1040" max="1041" width="8.7109375" customWidth="1"/>
    <col min="1042" max="1042" width="10.28515625" customWidth="1"/>
    <col min="1043" max="1043" width="11.42578125" customWidth="1"/>
    <col min="1044" max="1047" width="9.85546875" bestFit="1" customWidth="1"/>
    <col min="1048" max="1048" width="12" customWidth="1"/>
    <col min="1049" max="1049" width="2.42578125" customWidth="1"/>
    <col min="1277" max="1277" width="14.28515625" bestFit="1" customWidth="1"/>
    <col min="1278" max="1278" width="6.42578125" bestFit="1" customWidth="1"/>
    <col min="1279" max="1279" width="2.7109375" customWidth="1"/>
    <col min="1280" max="1280" width="8.42578125" bestFit="1" customWidth="1"/>
    <col min="1281" max="1281" width="2.7109375" customWidth="1"/>
    <col min="1282" max="1282" width="6.28515625" customWidth="1"/>
    <col min="1283" max="1283" width="2.7109375" customWidth="1"/>
    <col min="1284" max="1284" width="6" customWidth="1"/>
    <col min="1285" max="1285" width="6.140625" customWidth="1"/>
    <col min="1286" max="1286" width="9" customWidth="1"/>
    <col min="1287" max="1287" width="8.42578125" customWidth="1"/>
    <col min="1288" max="1289" width="10.42578125" customWidth="1"/>
    <col min="1290" max="1290" width="9.7109375" customWidth="1"/>
    <col min="1291" max="1291" width="8.85546875" bestFit="1" customWidth="1"/>
    <col min="1292" max="1292" width="5.7109375" customWidth="1"/>
    <col min="1293" max="1294" width="7.7109375" customWidth="1"/>
    <col min="1295" max="1295" width="14.42578125" bestFit="1" customWidth="1"/>
    <col min="1296" max="1297" width="8.7109375" customWidth="1"/>
    <col min="1298" max="1298" width="10.28515625" customWidth="1"/>
    <col min="1299" max="1299" width="11.42578125" customWidth="1"/>
    <col min="1300" max="1303" width="9.85546875" bestFit="1" customWidth="1"/>
    <col min="1304" max="1304" width="12" customWidth="1"/>
    <col min="1305" max="1305" width="2.42578125" customWidth="1"/>
    <col min="1533" max="1533" width="14.28515625" bestFit="1" customWidth="1"/>
    <col min="1534" max="1534" width="6.42578125" bestFit="1" customWidth="1"/>
    <col min="1535" max="1535" width="2.7109375" customWidth="1"/>
    <col min="1536" max="1536" width="8.42578125" bestFit="1" customWidth="1"/>
    <col min="1537" max="1537" width="2.7109375" customWidth="1"/>
    <col min="1538" max="1538" width="6.28515625" customWidth="1"/>
    <col min="1539" max="1539" width="2.7109375" customWidth="1"/>
    <col min="1540" max="1540" width="6" customWidth="1"/>
    <col min="1541" max="1541" width="6.140625" customWidth="1"/>
    <col min="1542" max="1542" width="9" customWidth="1"/>
    <col min="1543" max="1543" width="8.42578125" customWidth="1"/>
    <col min="1544" max="1545" width="10.42578125" customWidth="1"/>
    <col min="1546" max="1546" width="9.7109375" customWidth="1"/>
    <col min="1547" max="1547" width="8.85546875" bestFit="1" customWidth="1"/>
    <col min="1548" max="1548" width="5.7109375" customWidth="1"/>
    <col min="1549" max="1550" width="7.7109375" customWidth="1"/>
    <col min="1551" max="1551" width="14.42578125" bestFit="1" customWidth="1"/>
    <col min="1552" max="1553" width="8.7109375" customWidth="1"/>
    <col min="1554" max="1554" width="10.28515625" customWidth="1"/>
    <col min="1555" max="1555" width="11.42578125" customWidth="1"/>
    <col min="1556" max="1559" width="9.85546875" bestFit="1" customWidth="1"/>
    <col min="1560" max="1560" width="12" customWidth="1"/>
    <col min="1561" max="1561" width="2.42578125" customWidth="1"/>
    <col min="1789" max="1789" width="14.28515625" bestFit="1" customWidth="1"/>
    <col min="1790" max="1790" width="6.42578125" bestFit="1" customWidth="1"/>
    <col min="1791" max="1791" width="2.7109375" customWidth="1"/>
    <col min="1792" max="1792" width="8.42578125" bestFit="1" customWidth="1"/>
    <col min="1793" max="1793" width="2.7109375" customWidth="1"/>
    <col min="1794" max="1794" width="6.28515625" customWidth="1"/>
    <col min="1795" max="1795" width="2.7109375" customWidth="1"/>
    <col min="1796" max="1796" width="6" customWidth="1"/>
    <col min="1797" max="1797" width="6.140625" customWidth="1"/>
    <col min="1798" max="1798" width="9" customWidth="1"/>
    <col min="1799" max="1799" width="8.42578125" customWidth="1"/>
    <col min="1800" max="1801" width="10.42578125" customWidth="1"/>
    <col min="1802" max="1802" width="9.7109375" customWidth="1"/>
    <col min="1803" max="1803" width="8.85546875" bestFit="1" customWidth="1"/>
    <col min="1804" max="1804" width="5.7109375" customWidth="1"/>
    <col min="1805" max="1806" width="7.7109375" customWidth="1"/>
    <col min="1807" max="1807" width="14.42578125" bestFit="1" customWidth="1"/>
    <col min="1808" max="1809" width="8.7109375" customWidth="1"/>
    <col min="1810" max="1810" width="10.28515625" customWidth="1"/>
    <col min="1811" max="1811" width="11.42578125" customWidth="1"/>
    <col min="1812" max="1815" width="9.85546875" bestFit="1" customWidth="1"/>
    <col min="1816" max="1816" width="12" customWidth="1"/>
    <col min="1817" max="1817" width="2.42578125" customWidth="1"/>
    <col min="2045" max="2045" width="14.28515625" bestFit="1" customWidth="1"/>
    <col min="2046" max="2046" width="6.42578125" bestFit="1" customWidth="1"/>
    <col min="2047" max="2047" width="2.7109375" customWidth="1"/>
    <col min="2048" max="2048" width="8.42578125" bestFit="1" customWidth="1"/>
    <col min="2049" max="2049" width="2.7109375" customWidth="1"/>
    <col min="2050" max="2050" width="6.28515625" customWidth="1"/>
    <col min="2051" max="2051" width="2.7109375" customWidth="1"/>
    <col min="2052" max="2052" width="6" customWidth="1"/>
    <col min="2053" max="2053" width="6.140625" customWidth="1"/>
    <col min="2054" max="2054" width="9" customWidth="1"/>
    <col min="2055" max="2055" width="8.42578125" customWidth="1"/>
    <col min="2056" max="2057" width="10.42578125" customWidth="1"/>
    <col min="2058" max="2058" width="9.7109375" customWidth="1"/>
    <col min="2059" max="2059" width="8.85546875" bestFit="1" customWidth="1"/>
    <col min="2060" max="2060" width="5.7109375" customWidth="1"/>
    <col min="2061" max="2062" width="7.7109375" customWidth="1"/>
    <col min="2063" max="2063" width="14.42578125" bestFit="1" customWidth="1"/>
    <col min="2064" max="2065" width="8.7109375" customWidth="1"/>
    <col min="2066" max="2066" width="10.28515625" customWidth="1"/>
    <col min="2067" max="2067" width="11.42578125" customWidth="1"/>
    <col min="2068" max="2071" width="9.85546875" bestFit="1" customWidth="1"/>
    <col min="2072" max="2072" width="12" customWidth="1"/>
    <col min="2073" max="2073" width="2.42578125" customWidth="1"/>
    <col min="2301" max="2301" width="14.28515625" bestFit="1" customWidth="1"/>
    <col min="2302" max="2302" width="6.42578125" bestFit="1" customWidth="1"/>
    <col min="2303" max="2303" width="2.7109375" customWidth="1"/>
    <col min="2304" max="2304" width="8.42578125" bestFit="1" customWidth="1"/>
    <col min="2305" max="2305" width="2.7109375" customWidth="1"/>
    <col min="2306" max="2306" width="6.28515625" customWidth="1"/>
    <col min="2307" max="2307" width="2.7109375" customWidth="1"/>
    <col min="2308" max="2308" width="6" customWidth="1"/>
    <col min="2309" max="2309" width="6.140625" customWidth="1"/>
    <col min="2310" max="2310" width="9" customWidth="1"/>
    <col min="2311" max="2311" width="8.42578125" customWidth="1"/>
    <col min="2312" max="2313" width="10.42578125" customWidth="1"/>
    <col min="2314" max="2314" width="9.7109375" customWidth="1"/>
    <col min="2315" max="2315" width="8.85546875" bestFit="1" customWidth="1"/>
    <col min="2316" max="2316" width="5.7109375" customWidth="1"/>
    <col min="2317" max="2318" width="7.7109375" customWidth="1"/>
    <col min="2319" max="2319" width="14.42578125" bestFit="1" customWidth="1"/>
    <col min="2320" max="2321" width="8.7109375" customWidth="1"/>
    <col min="2322" max="2322" width="10.28515625" customWidth="1"/>
    <col min="2323" max="2323" width="11.42578125" customWidth="1"/>
    <col min="2324" max="2327" width="9.85546875" bestFit="1" customWidth="1"/>
    <col min="2328" max="2328" width="12" customWidth="1"/>
    <col min="2329" max="2329" width="2.42578125" customWidth="1"/>
    <col min="2557" max="2557" width="14.28515625" bestFit="1" customWidth="1"/>
    <col min="2558" max="2558" width="6.42578125" bestFit="1" customWidth="1"/>
    <col min="2559" max="2559" width="2.7109375" customWidth="1"/>
    <col min="2560" max="2560" width="8.42578125" bestFit="1" customWidth="1"/>
    <col min="2561" max="2561" width="2.7109375" customWidth="1"/>
    <col min="2562" max="2562" width="6.28515625" customWidth="1"/>
    <col min="2563" max="2563" width="2.7109375" customWidth="1"/>
    <col min="2564" max="2564" width="6" customWidth="1"/>
    <col min="2565" max="2565" width="6.140625" customWidth="1"/>
    <col min="2566" max="2566" width="9" customWidth="1"/>
    <col min="2567" max="2567" width="8.42578125" customWidth="1"/>
    <col min="2568" max="2569" width="10.42578125" customWidth="1"/>
    <col min="2570" max="2570" width="9.7109375" customWidth="1"/>
    <col min="2571" max="2571" width="8.85546875" bestFit="1" customWidth="1"/>
    <col min="2572" max="2572" width="5.7109375" customWidth="1"/>
    <col min="2573" max="2574" width="7.7109375" customWidth="1"/>
    <col min="2575" max="2575" width="14.42578125" bestFit="1" customWidth="1"/>
    <col min="2576" max="2577" width="8.7109375" customWidth="1"/>
    <col min="2578" max="2578" width="10.28515625" customWidth="1"/>
    <col min="2579" max="2579" width="11.42578125" customWidth="1"/>
    <col min="2580" max="2583" width="9.85546875" bestFit="1" customWidth="1"/>
    <col min="2584" max="2584" width="12" customWidth="1"/>
    <col min="2585" max="2585" width="2.42578125" customWidth="1"/>
    <col min="2813" max="2813" width="14.28515625" bestFit="1" customWidth="1"/>
    <col min="2814" max="2814" width="6.42578125" bestFit="1" customWidth="1"/>
    <col min="2815" max="2815" width="2.7109375" customWidth="1"/>
    <col min="2816" max="2816" width="8.42578125" bestFit="1" customWidth="1"/>
    <col min="2817" max="2817" width="2.7109375" customWidth="1"/>
    <col min="2818" max="2818" width="6.28515625" customWidth="1"/>
    <col min="2819" max="2819" width="2.7109375" customWidth="1"/>
    <col min="2820" max="2820" width="6" customWidth="1"/>
    <col min="2821" max="2821" width="6.140625" customWidth="1"/>
    <col min="2822" max="2822" width="9" customWidth="1"/>
    <col min="2823" max="2823" width="8.42578125" customWidth="1"/>
    <col min="2824" max="2825" width="10.42578125" customWidth="1"/>
    <col min="2826" max="2826" width="9.7109375" customWidth="1"/>
    <col min="2827" max="2827" width="8.85546875" bestFit="1" customWidth="1"/>
    <col min="2828" max="2828" width="5.7109375" customWidth="1"/>
    <col min="2829" max="2830" width="7.7109375" customWidth="1"/>
    <col min="2831" max="2831" width="14.42578125" bestFit="1" customWidth="1"/>
    <col min="2832" max="2833" width="8.7109375" customWidth="1"/>
    <col min="2834" max="2834" width="10.28515625" customWidth="1"/>
    <col min="2835" max="2835" width="11.42578125" customWidth="1"/>
    <col min="2836" max="2839" width="9.85546875" bestFit="1" customWidth="1"/>
    <col min="2840" max="2840" width="12" customWidth="1"/>
    <col min="2841" max="2841" width="2.42578125" customWidth="1"/>
    <col min="3069" max="3069" width="14.28515625" bestFit="1" customWidth="1"/>
    <col min="3070" max="3070" width="6.42578125" bestFit="1" customWidth="1"/>
    <col min="3071" max="3071" width="2.7109375" customWidth="1"/>
    <col min="3072" max="3072" width="8.42578125" bestFit="1" customWidth="1"/>
    <col min="3073" max="3073" width="2.7109375" customWidth="1"/>
    <col min="3074" max="3074" width="6.28515625" customWidth="1"/>
    <col min="3075" max="3075" width="2.7109375" customWidth="1"/>
    <col min="3076" max="3076" width="6" customWidth="1"/>
    <col min="3077" max="3077" width="6.140625" customWidth="1"/>
    <col min="3078" max="3078" width="9" customWidth="1"/>
    <col min="3079" max="3079" width="8.42578125" customWidth="1"/>
    <col min="3080" max="3081" width="10.42578125" customWidth="1"/>
    <col min="3082" max="3082" width="9.7109375" customWidth="1"/>
    <col min="3083" max="3083" width="8.85546875" bestFit="1" customWidth="1"/>
    <col min="3084" max="3084" width="5.7109375" customWidth="1"/>
    <col min="3085" max="3086" width="7.7109375" customWidth="1"/>
    <col min="3087" max="3087" width="14.42578125" bestFit="1" customWidth="1"/>
    <col min="3088" max="3089" width="8.7109375" customWidth="1"/>
    <col min="3090" max="3090" width="10.28515625" customWidth="1"/>
    <col min="3091" max="3091" width="11.42578125" customWidth="1"/>
    <col min="3092" max="3095" width="9.85546875" bestFit="1" customWidth="1"/>
    <col min="3096" max="3096" width="12" customWidth="1"/>
    <col min="3097" max="3097" width="2.42578125" customWidth="1"/>
    <col min="3325" max="3325" width="14.28515625" bestFit="1" customWidth="1"/>
    <col min="3326" max="3326" width="6.42578125" bestFit="1" customWidth="1"/>
    <col min="3327" max="3327" width="2.7109375" customWidth="1"/>
    <col min="3328" max="3328" width="8.42578125" bestFit="1" customWidth="1"/>
    <col min="3329" max="3329" width="2.7109375" customWidth="1"/>
    <col min="3330" max="3330" width="6.28515625" customWidth="1"/>
    <col min="3331" max="3331" width="2.7109375" customWidth="1"/>
    <col min="3332" max="3332" width="6" customWidth="1"/>
    <col min="3333" max="3333" width="6.140625" customWidth="1"/>
    <col min="3334" max="3334" width="9" customWidth="1"/>
    <col min="3335" max="3335" width="8.42578125" customWidth="1"/>
    <col min="3336" max="3337" width="10.42578125" customWidth="1"/>
    <col min="3338" max="3338" width="9.7109375" customWidth="1"/>
    <col min="3339" max="3339" width="8.85546875" bestFit="1" customWidth="1"/>
    <col min="3340" max="3340" width="5.7109375" customWidth="1"/>
    <col min="3341" max="3342" width="7.7109375" customWidth="1"/>
    <col min="3343" max="3343" width="14.42578125" bestFit="1" customWidth="1"/>
    <col min="3344" max="3345" width="8.7109375" customWidth="1"/>
    <col min="3346" max="3346" width="10.28515625" customWidth="1"/>
    <col min="3347" max="3347" width="11.42578125" customWidth="1"/>
    <col min="3348" max="3351" width="9.85546875" bestFit="1" customWidth="1"/>
    <col min="3352" max="3352" width="12" customWidth="1"/>
    <col min="3353" max="3353" width="2.42578125" customWidth="1"/>
    <col min="3581" max="3581" width="14.28515625" bestFit="1" customWidth="1"/>
    <col min="3582" max="3582" width="6.42578125" bestFit="1" customWidth="1"/>
    <col min="3583" max="3583" width="2.7109375" customWidth="1"/>
    <col min="3584" max="3584" width="8.42578125" bestFit="1" customWidth="1"/>
    <col min="3585" max="3585" width="2.7109375" customWidth="1"/>
    <col min="3586" max="3586" width="6.28515625" customWidth="1"/>
    <col min="3587" max="3587" width="2.7109375" customWidth="1"/>
    <col min="3588" max="3588" width="6" customWidth="1"/>
    <col min="3589" max="3589" width="6.140625" customWidth="1"/>
    <col min="3590" max="3590" width="9" customWidth="1"/>
    <col min="3591" max="3591" width="8.42578125" customWidth="1"/>
    <col min="3592" max="3593" width="10.42578125" customWidth="1"/>
    <col min="3594" max="3594" width="9.7109375" customWidth="1"/>
    <col min="3595" max="3595" width="8.85546875" bestFit="1" customWidth="1"/>
    <col min="3596" max="3596" width="5.7109375" customWidth="1"/>
    <col min="3597" max="3598" width="7.7109375" customWidth="1"/>
    <col min="3599" max="3599" width="14.42578125" bestFit="1" customWidth="1"/>
    <col min="3600" max="3601" width="8.7109375" customWidth="1"/>
    <col min="3602" max="3602" width="10.28515625" customWidth="1"/>
    <col min="3603" max="3603" width="11.42578125" customWidth="1"/>
    <col min="3604" max="3607" width="9.85546875" bestFit="1" customWidth="1"/>
    <col min="3608" max="3608" width="12" customWidth="1"/>
    <col min="3609" max="3609" width="2.42578125" customWidth="1"/>
    <col min="3837" max="3837" width="14.28515625" bestFit="1" customWidth="1"/>
    <col min="3838" max="3838" width="6.42578125" bestFit="1" customWidth="1"/>
    <col min="3839" max="3839" width="2.7109375" customWidth="1"/>
    <col min="3840" max="3840" width="8.42578125" bestFit="1" customWidth="1"/>
    <col min="3841" max="3841" width="2.7109375" customWidth="1"/>
    <col min="3842" max="3842" width="6.28515625" customWidth="1"/>
    <col min="3843" max="3843" width="2.7109375" customWidth="1"/>
    <col min="3844" max="3844" width="6" customWidth="1"/>
    <col min="3845" max="3845" width="6.140625" customWidth="1"/>
    <col min="3846" max="3846" width="9" customWidth="1"/>
    <col min="3847" max="3847" width="8.42578125" customWidth="1"/>
    <col min="3848" max="3849" width="10.42578125" customWidth="1"/>
    <col min="3850" max="3850" width="9.7109375" customWidth="1"/>
    <col min="3851" max="3851" width="8.85546875" bestFit="1" customWidth="1"/>
    <col min="3852" max="3852" width="5.7109375" customWidth="1"/>
    <col min="3853" max="3854" width="7.7109375" customWidth="1"/>
    <col min="3855" max="3855" width="14.42578125" bestFit="1" customWidth="1"/>
    <col min="3856" max="3857" width="8.7109375" customWidth="1"/>
    <col min="3858" max="3858" width="10.28515625" customWidth="1"/>
    <col min="3859" max="3859" width="11.42578125" customWidth="1"/>
    <col min="3860" max="3863" width="9.85546875" bestFit="1" customWidth="1"/>
    <col min="3864" max="3864" width="12" customWidth="1"/>
    <col min="3865" max="3865" width="2.42578125" customWidth="1"/>
    <col min="4093" max="4093" width="14.28515625" bestFit="1" customWidth="1"/>
    <col min="4094" max="4094" width="6.42578125" bestFit="1" customWidth="1"/>
    <col min="4095" max="4095" width="2.7109375" customWidth="1"/>
    <col min="4096" max="4096" width="8.42578125" bestFit="1" customWidth="1"/>
    <col min="4097" max="4097" width="2.7109375" customWidth="1"/>
    <col min="4098" max="4098" width="6.28515625" customWidth="1"/>
    <col min="4099" max="4099" width="2.7109375" customWidth="1"/>
    <col min="4100" max="4100" width="6" customWidth="1"/>
    <col min="4101" max="4101" width="6.140625" customWidth="1"/>
    <col min="4102" max="4102" width="9" customWidth="1"/>
    <col min="4103" max="4103" width="8.42578125" customWidth="1"/>
    <col min="4104" max="4105" width="10.42578125" customWidth="1"/>
    <col min="4106" max="4106" width="9.7109375" customWidth="1"/>
    <col min="4107" max="4107" width="8.85546875" bestFit="1" customWidth="1"/>
    <col min="4108" max="4108" width="5.7109375" customWidth="1"/>
    <col min="4109" max="4110" width="7.7109375" customWidth="1"/>
    <col min="4111" max="4111" width="14.42578125" bestFit="1" customWidth="1"/>
    <col min="4112" max="4113" width="8.7109375" customWidth="1"/>
    <col min="4114" max="4114" width="10.28515625" customWidth="1"/>
    <col min="4115" max="4115" width="11.42578125" customWidth="1"/>
    <col min="4116" max="4119" width="9.85546875" bestFit="1" customWidth="1"/>
    <col min="4120" max="4120" width="12" customWidth="1"/>
    <col min="4121" max="4121" width="2.42578125" customWidth="1"/>
    <col min="4349" max="4349" width="14.28515625" bestFit="1" customWidth="1"/>
    <col min="4350" max="4350" width="6.42578125" bestFit="1" customWidth="1"/>
    <col min="4351" max="4351" width="2.7109375" customWidth="1"/>
    <col min="4352" max="4352" width="8.42578125" bestFit="1" customWidth="1"/>
    <col min="4353" max="4353" width="2.7109375" customWidth="1"/>
    <col min="4354" max="4354" width="6.28515625" customWidth="1"/>
    <col min="4355" max="4355" width="2.7109375" customWidth="1"/>
    <col min="4356" max="4356" width="6" customWidth="1"/>
    <col min="4357" max="4357" width="6.140625" customWidth="1"/>
    <col min="4358" max="4358" width="9" customWidth="1"/>
    <col min="4359" max="4359" width="8.42578125" customWidth="1"/>
    <col min="4360" max="4361" width="10.42578125" customWidth="1"/>
    <col min="4362" max="4362" width="9.7109375" customWidth="1"/>
    <col min="4363" max="4363" width="8.85546875" bestFit="1" customWidth="1"/>
    <col min="4364" max="4364" width="5.7109375" customWidth="1"/>
    <col min="4365" max="4366" width="7.7109375" customWidth="1"/>
    <col min="4367" max="4367" width="14.42578125" bestFit="1" customWidth="1"/>
    <col min="4368" max="4369" width="8.7109375" customWidth="1"/>
    <col min="4370" max="4370" width="10.28515625" customWidth="1"/>
    <col min="4371" max="4371" width="11.42578125" customWidth="1"/>
    <col min="4372" max="4375" width="9.85546875" bestFit="1" customWidth="1"/>
    <col min="4376" max="4376" width="12" customWidth="1"/>
    <col min="4377" max="4377" width="2.42578125" customWidth="1"/>
    <col min="4605" max="4605" width="14.28515625" bestFit="1" customWidth="1"/>
    <col min="4606" max="4606" width="6.42578125" bestFit="1" customWidth="1"/>
    <col min="4607" max="4607" width="2.7109375" customWidth="1"/>
    <col min="4608" max="4608" width="8.42578125" bestFit="1" customWidth="1"/>
    <col min="4609" max="4609" width="2.7109375" customWidth="1"/>
    <col min="4610" max="4610" width="6.28515625" customWidth="1"/>
    <col min="4611" max="4611" width="2.7109375" customWidth="1"/>
    <col min="4612" max="4612" width="6" customWidth="1"/>
    <col min="4613" max="4613" width="6.140625" customWidth="1"/>
    <col min="4614" max="4614" width="9" customWidth="1"/>
    <col min="4615" max="4615" width="8.42578125" customWidth="1"/>
    <col min="4616" max="4617" width="10.42578125" customWidth="1"/>
    <col min="4618" max="4618" width="9.7109375" customWidth="1"/>
    <col min="4619" max="4619" width="8.85546875" bestFit="1" customWidth="1"/>
    <col min="4620" max="4620" width="5.7109375" customWidth="1"/>
    <col min="4621" max="4622" width="7.7109375" customWidth="1"/>
    <col min="4623" max="4623" width="14.42578125" bestFit="1" customWidth="1"/>
    <col min="4624" max="4625" width="8.7109375" customWidth="1"/>
    <col min="4626" max="4626" width="10.28515625" customWidth="1"/>
    <col min="4627" max="4627" width="11.42578125" customWidth="1"/>
    <col min="4628" max="4631" width="9.85546875" bestFit="1" customWidth="1"/>
    <col min="4632" max="4632" width="12" customWidth="1"/>
    <col min="4633" max="4633" width="2.42578125" customWidth="1"/>
    <col min="4861" max="4861" width="14.28515625" bestFit="1" customWidth="1"/>
    <col min="4862" max="4862" width="6.42578125" bestFit="1" customWidth="1"/>
    <col min="4863" max="4863" width="2.7109375" customWidth="1"/>
    <col min="4864" max="4864" width="8.42578125" bestFit="1" customWidth="1"/>
    <col min="4865" max="4865" width="2.7109375" customWidth="1"/>
    <col min="4866" max="4866" width="6.28515625" customWidth="1"/>
    <col min="4867" max="4867" width="2.7109375" customWidth="1"/>
    <col min="4868" max="4868" width="6" customWidth="1"/>
    <col min="4869" max="4869" width="6.140625" customWidth="1"/>
    <col min="4870" max="4870" width="9" customWidth="1"/>
    <col min="4871" max="4871" width="8.42578125" customWidth="1"/>
    <col min="4872" max="4873" width="10.42578125" customWidth="1"/>
    <col min="4874" max="4874" width="9.7109375" customWidth="1"/>
    <col min="4875" max="4875" width="8.85546875" bestFit="1" customWidth="1"/>
    <col min="4876" max="4876" width="5.7109375" customWidth="1"/>
    <col min="4877" max="4878" width="7.7109375" customWidth="1"/>
    <col min="4879" max="4879" width="14.42578125" bestFit="1" customWidth="1"/>
    <col min="4880" max="4881" width="8.7109375" customWidth="1"/>
    <col min="4882" max="4882" width="10.28515625" customWidth="1"/>
    <col min="4883" max="4883" width="11.42578125" customWidth="1"/>
    <col min="4884" max="4887" width="9.85546875" bestFit="1" customWidth="1"/>
    <col min="4888" max="4888" width="12" customWidth="1"/>
    <col min="4889" max="4889" width="2.42578125" customWidth="1"/>
    <col min="5117" max="5117" width="14.28515625" bestFit="1" customWidth="1"/>
    <col min="5118" max="5118" width="6.42578125" bestFit="1" customWidth="1"/>
    <col min="5119" max="5119" width="2.7109375" customWidth="1"/>
    <col min="5120" max="5120" width="8.42578125" bestFit="1" customWidth="1"/>
    <col min="5121" max="5121" width="2.7109375" customWidth="1"/>
    <col min="5122" max="5122" width="6.28515625" customWidth="1"/>
    <col min="5123" max="5123" width="2.7109375" customWidth="1"/>
    <col min="5124" max="5124" width="6" customWidth="1"/>
    <col min="5125" max="5125" width="6.140625" customWidth="1"/>
    <col min="5126" max="5126" width="9" customWidth="1"/>
    <col min="5127" max="5127" width="8.42578125" customWidth="1"/>
    <col min="5128" max="5129" width="10.42578125" customWidth="1"/>
    <col min="5130" max="5130" width="9.7109375" customWidth="1"/>
    <col min="5131" max="5131" width="8.85546875" bestFit="1" customWidth="1"/>
    <col min="5132" max="5132" width="5.7109375" customWidth="1"/>
    <col min="5133" max="5134" width="7.7109375" customWidth="1"/>
    <col min="5135" max="5135" width="14.42578125" bestFit="1" customWidth="1"/>
    <col min="5136" max="5137" width="8.7109375" customWidth="1"/>
    <col min="5138" max="5138" width="10.28515625" customWidth="1"/>
    <col min="5139" max="5139" width="11.42578125" customWidth="1"/>
    <col min="5140" max="5143" width="9.85546875" bestFit="1" customWidth="1"/>
    <col min="5144" max="5144" width="12" customWidth="1"/>
    <col min="5145" max="5145" width="2.42578125" customWidth="1"/>
    <col min="5373" max="5373" width="14.28515625" bestFit="1" customWidth="1"/>
    <col min="5374" max="5374" width="6.42578125" bestFit="1" customWidth="1"/>
    <col min="5375" max="5375" width="2.7109375" customWidth="1"/>
    <col min="5376" max="5376" width="8.42578125" bestFit="1" customWidth="1"/>
    <col min="5377" max="5377" width="2.7109375" customWidth="1"/>
    <col min="5378" max="5378" width="6.28515625" customWidth="1"/>
    <col min="5379" max="5379" width="2.7109375" customWidth="1"/>
    <col min="5380" max="5380" width="6" customWidth="1"/>
    <col min="5381" max="5381" width="6.140625" customWidth="1"/>
    <col min="5382" max="5382" width="9" customWidth="1"/>
    <col min="5383" max="5383" width="8.42578125" customWidth="1"/>
    <col min="5384" max="5385" width="10.42578125" customWidth="1"/>
    <col min="5386" max="5386" width="9.7109375" customWidth="1"/>
    <col min="5387" max="5387" width="8.85546875" bestFit="1" customWidth="1"/>
    <col min="5388" max="5388" width="5.7109375" customWidth="1"/>
    <col min="5389" max="5390" width="7.7109375" customWidth="1"/>
    <col min="5391" max="5391" width="14.42578125" bestFit="1" customWidth="1"/>
    <col min="5392" max="5393" width="8.7109375" customWidth="1"/>
    <col min="5394" max="5394" width="10.28515625" customWidth="1"/>
    <col min="5395" max="5395" width="11.42578125" customWidth="1"/>
    <col min="5396" max="5399" width="9.85546875" bestFit="1" customWidth="1"/>
    <col min="5400" max="5400" width="12" customWidth="1"/>
    <col min="5401" max="5401" width="2.42578125" customWidth="1"/>
    <col min="5629" max="5629" width="14.28515625" bestFit="1" customWidth="1"/>
    <col min="5630" max="5630" width="6.42578125" bestFit="1" customWidth="1"/>
    <col min="5631" max="5631" width="2.7109375" customWidth="1"/>
    <col min="5632" max="5632" width="8.42578125" bestFit="1" customWidth="1"/>
    <col min="5633" max="5633" width="2.7109375" customWidth="1"/>
    <col min="5634" max="5634" width="6.28515625" customWidth="1"/>
    <col min="5635" max="5635" width="2.7109375" customWidth="1"/>
    <col min="5636" max="5636" width="6" customWidth="1"/>
    <col min="5637" max="5637" width="6.140625" customWidth="1"/>
    <col min="5638" max="5638" width="9" customWidth="1"/>
    <col min="5639" max="5639" width="8.42578125" customWidth="1"/>
    <col min="5640" max="5641" width="10.42578125" customWidth="1"/>
    <col min="5642" max="5642" width="9.7109375" customWidth="1"/>
    <col min="5643" max="5643" width="8.85546875" bestFit="1" customWidth="1"/>
    <col min="5644" max="5644" width="5.7109375" customWidth="1"/>
    <col min="5645" max="5646" width="7.7109375" customWidth="1"/>
    <col min="5647" max="5647" width="14.42578125" bestFit="1" customWidth="1"/>
    <col min="5648" max="5649" width="8.7109375" customWidth="1"/>
    <col min="5650" max="5650" width="10.28515625" customWidth="1"/>
    <col min="5651" max="5651" width="11.42578125" customWidth="1"/>
    <col min="5652" max="5655" width="9.85546875" bestFit="1" customWidth="1"/>
    <col min="5656" max="5656" width="12" customWidth="1"/>
    <col min="5657" max="5657" width="2.42578125" customWidth="1"/>
    <col min="5885" max="5885" width="14.28515625" bestFit="1" customWidth="1"/>
    <col min="5886" max="5886" width="6.42578125" bestFit="1" customWidth="1"/>
    <col min="5887" max="5887" width="2.7109375" customWidth="1"/>
    <col min="5888" max="5888" width="8.42578125" bestFit="1" customWidth="1"/>
    <col min="5889" max="5889" width="2.7109375" customWidth="1"/>
    <col min="5890" max="5890" width="6.28515625" customWidth="1"/>
    <col min="5891" max="5891" width="2.7109375" customWidth="1"/>
    <col min="5892" max="5892" width="6" customWidth="1"/>
    <col min="5893" max="5893" width="6.140625" customWidth="1"/>
    <col min="5894" max="5894" width="9" customWidth="1"/>
    <col min="5895" max="5895" width="8.42578125" customWidth="1"/>
    <col min="5896" max="5897" width="10.42578125" customWidth="1"/>
    <col min="5898" max="5898" width="9.7109375" customWidth="1"/>
    <col min="5899" max="5899" width="8.85546875" bestFit="1" customWidth="1"/>
    <col min="5900" max="5900" width="5.7109375" customWidth="1"/>
    <col min="5901" max="5902" width="7.7109375" customWidth="1"/>
    <col min="5903" max="5903" width="14.42578125" bestFit="1" customWidth="1"/>
    <col min="5904" max="5905" width="8.7109375" customWidth="1"/>
    <col min="5906" max="5906" width="10.28515625" customWidth="1"/>
    <col min="5907" max="5907" width="11.42578125" customWidth="1"/>
    <col min="5908" max="5911" width="9.85546875" bestFit="1" customWidth="1"/>
    <col min="5912" max="5912" width="12" customWidth="1"/>
    <col min="5913" max="5913" width="2.42578125" customWidth="1"/>
    <col min="6141" max="6141" width="14.28515625" bestFit="1" customWidth="1"/>
    <col min="6142" max="6142" width="6.42578125" bestFit="1" customWidth="1"/>
    <col min="6143" max="6143" width="2.7109375" customWidth="1"/>
    <col min="6144" max="6144" width="8.42578125" bestFit="1" customWidth="1"/>
    <col min="6145" max="6145" width="2.7109375" customWidth="1"/>
    <col min="6146" max="6146" width="6.28515625" customWidth="1"/>
    <col min="6147" max="6147" width="2.7109375" customWidth="1"/>
    <col min="6148" max="6148" width="6" customWidth="1"/>
    <col min="6149" max="6149" width="6.140625" customWidth="1"/>
    <col min="6150" max="6150" width="9" customWidth="1"/>
    <col min="6151" max="6151" width="8.42578125" customWidth="1"/>
    <col min="6152" max="6153" width="10.42578125" customWidth="1"/>
    <col min="6154" max="6154" width="9.7109375" customWidth="1"/>
    <col min="6155" max="6155" width="8.85546875" bestFit="1" customWidth="1"/>
    <col min="6156" max="6156" width="5.7109375" customWidth="1"/>
    <col min="6157" max="6158" width="7.7109375" customWidth="1"/>
    <col min="6159" max="6159" width="14.42578125" bestFit="1" customWidth="1"/>
    <col min="6160" max="6161" width="8.7109375" customWidth="1"/>
    <col min="6162" max="6162" width="10.28515625" customWidth="1"/>
    <col min="6163" max="6163" width="11.42578125" customWidth="1"/>
    <col min="6164" max="6167" width="9.85546875" bestFit="1" customWidth="1"/>
    <col min="6168" max="6168" width="12" customWidth="1"/>
    <col min="6169" max="6169" width="2.42578125" customWidth="1"/>
    <col min="6397" max="6397" width="14.28515625" bestFit="1" customWidth="1"/>
    <col min="6398" max="6398" width="6.42578125" bestFit="1" customWidth="1"/>
    <col min="6399" max="6399" width="2.7109375" customWidth="1"/>
    <col min="6400" max="6400" width="8.42578125" bestFit="1" customWidth="1"/>
    <col min="6401" max="6401" width="2.7109375" customWidth="1"/>
    <col min="6402" max="6402" width="6.28515625" customWidth="1"/>
    <col min="6403" max="6403" width="2.7109375" customWidth="1"/>
    <col min="6404" max="6404" width="6" customWidth="1"/>
    <col min="6405" max="6405" width="6.140625" customWidth="1"/>
    <col min="6406" max="6406" width="9" customWidth="1"/>
    <col min="6407" max="6407" width="8.42578125" customWidth="1"/>
    <col min="6408" max="6409" width="10.42578125" customWidth="1"/>
    <col min="6410" max="6410" width="9.7109375" customWidth="1"/>
    <col min="6411" max="6411" width="8.85546875" bestFit="1" customWidth="1"/>
    <col min="6412" max="6412" width="5.7109375" customWidth="1"/>
    <col min="6413" max="6414" width="7.7109375" customWidth="1"/>
    <col min="6415" max="6415" width="14.42578125" bestFit="1" customWidth="1"/>
    <col min="6416" max="6417" width="8.7109375" customWidth="1"/>
    <col min="6418" max="6418" width="10.28515625" customWidth="1"/>
    <col min="6419" max="6419" width="11.42578125" customWidth="1"/>
    <col min="6420" max="6423" width="9.85546875" bestFit="1" customWidth="1"/>
    <col min="6424" max="6424" width="12" customWidth="1"/>
    <col min="6425" max="6425" width="2.42578125" customWidth="1"/>
    <col min="6653" max="6653" width="14.28515625" bestFit="1" customWidth="1"/>
    <col min="6654" max="6654" width="6.42578125" bestFit="1" customWidth="1"/>
    <col min="6655" max="6655" width="2.7109375" customWidth="1"/>
    <col min="6656" max="6656" width="8.42578125" bestFit="1" customWidth="1"/>
    <col min="6657" max="6657" width="2.7109375" customWidth="1"/>
    <col min="6658" max="6658" width="6.28515625" customWidth="1"/>
    <col min="6659" max="6659" width="2.7109375" customWidth="1"/>
    <col min="6660" max="6660" width="6" customWidth="1"/>
    <col min="6661" max="6661" width="6.140625" customWidth="1"/>
    <col min="6662" max="6662" width="9" customWidth="1"/>
    <col min="6663" max="6663" width="8.42578125" customWidth="1"/>
    <col min="6664" max="6665" width="10.42578125" customWidth="1"/>
    <col min="6666" max="6666" width="9.7109375" customWidth="1"/>
    <col min="6667" max="6667" width="8.85546875" bestFit="1" customWidth="1"/>
    <col min="6668" max="6668" width="5.7109375" customWidth="1"/>
    <col min="6669" max="6670" width="7.7109375" customWidth="1"/>
    <col min="6671" max="6671" width="14.42578125" bestFit="1" customWidth="1"/>
    <col min="6672" max="6673" width="8.7109375" customWidth="1"/>
    <col min="6674" max="6674" width="10.28515625" customWidth="1"/>
    <col min="6675" max="6675" width="11.42578125" customWidth="1"/>
    <col min="6676" max="6679" width="9.85546875" bestFit="1" customWidth="1"/>
    <col min="6680" max="6680" width="12" customWidth="1"/>
    <col min="6681" max="6681" width="2.42578125" customWidth="1"/>
    <col min="6909" max="6909" width="14.28515625" bestFit="1" customWidth="1"/>
    <col min="6910" max="6910" width="6.42578125" bestFit="1" customWidth="1"/>
    <col min="6911" max="6911" width="2.7109375" customWidth="1"/>
    <col min="6912" max="6912" width="8.42578125" bestFit="1" customWidth="1"/>
    <col min="6913" max="6913" width="2.7109375" customWidth="1"/>
    <col min="6914" max="6914" width="6.28515625" customWidth="1"/>
    <col min="6915" max="6915" width="2.7109375" customWidth="1"/>
    <col min="6916" max="6916" width="6" customWidth="1"/>
    <col min="6917" max="6917" width="6.140625" customWidth="1"/>
    <col min="6918" max="6918" width="9" customWidth="1"/>
    <col min="6919" max="6919" width="8.42578125" customWidth="1"/>
    <col min="6920" max="6921" width="10.42578125" customWidth="1"/>
    <col min="6922" max="6922" width="9.7109375" customWidth="1"/>
    <col min="6923" max="6923" width="8.85546875" bestFit="1" customWidth="1"/>
    <col min="6924" max="6924" width="5.7109375" customWidth="1"/>
    <col min="6925" max="6926" width="7.7109375" customWidth="1"/>
    <col min="6927" max="6927" width="14.42578125" bestFit="1" customWidth="1"/>
    <col min="6928" max="6929" width="8.7109375" customWidth="1"/>
    <col min="6930" max="6930" width="10.28515625" customWidth="1"/>
    <col min="6931" max="6931" width="11.42578125" customWidth="1"/>
    <col min="6932" max="6935" width="9.85546875" bestFit="1" customWidth="1"/>
    <col min="6936" max="6936" width="12" customWidth="1"/>
    <col min="6937" max="6937" width="2.42578125" customWidth="1"/>
    <col min="7165" max="7165" width="14.28515625" bestFit="1" customWidth="1"/>
    <col min="7166" max="7166" width="6.42578125" bestFit="1" customWidth="1"/>
    <col min="7167" max="7167" width="2.7109375" customWidth="1"/>
    <col min="7168" max="7168" width="8.42578125" bestFit="1" customWidth="1"/>
    <col min="7169" max="7169" width="2.7109375" customWidth="1"/>
    <col min="7170" max="7170" width="6.28515625" customWidth="1"/>
    <col min="7171" max="7171" width="2.7109375" customWidth="1"/>
    <col min="7172" max="7172" width="6" customWidth="1"/>
    <col min="7173" max="7173" width="6.140625" customWidth="1"/>
    <col min="7174" max="7174" width="9" customWidth="1"/>
    <col min="7175" max="7175" width="8.42578125" customWidth="1"/>
    <col min="7176" max="7177" width="10.42578125" customWidth="1"/>
    <col min="7178" max="7178" width="9.7109375" customWidth="1"/>
    <col min="7179" max="7179" width="8.85546875" bestFit="1" customWidth="1"/>
    <col min="7180" max="7180" width="5.7109375" customWidth="1"/>
    <col min="7181" max="7182" width="7.7109375" customWidth="1"/>
    <col min="7183" max="7183" width="14.42578125" bestFit="1" customWidth="1"/>
    <col min="7184" max="7185" width="8.7109375" customWidth="1"/>
    <col min="7186" max="7186" width="10.28515625" customWidth="1"/>
    <col min="7187" max="7187" width="11.42578125" customWidth="1"/>
    <col min="7188" max="7191" width="9.85546875" bestFit="1" customWidth="1"/>
    <col min="7192" max="7192" width="12" customWidth="1"/>
    <col min="7193" max="7193" width="2.42578125" customWidth="1"/>
    <col min="7421" max="7421" width="14.28515625" bestFit="1" customWidth="1"/>
    <col min="7422" max="7422" width="6.42578125" bestFit="1" customWidth="1"/>
    <col min="7423" max="7423" width="2.7109375" customWidth="1"/>
    <col min="7424" max="7424" width="8.42578125" bestFit="1" customWidth="1"/>
    <col min="7425" max="7425" width="2.7109375" customWidth="1"/>
    <col min="7426" max="7426" width="6.28515625" customWidth="1"/>
    <col min="7427" max="7427" width="2.7109375" customWidth="1"/>
    <col min="7428" max="7428" width="6" customWidth="1"/>
    <col min="7429" max="7429" width="6.140625" customWidth="1"/>
    <col min="7430" max="7430" width="9" customWidth="1"/>
    <col min="7431" max="7431" width="8.42578125" customWidth="1"/>
    <col min="7432" max="7433" width="10.42578125" customWidth="1"/>
    <col min="7434" max="7434" width="9.7109375" customWidth="1"/>
    <col min="7435" max="7435" width="8.85546875" bestFit="1" customWidth="1"/>
    <col min="7436" max="7436" width="5.7109375" customWidth="1"/>
    <col min="7437" max="7438" width="7.7109375" customWidth="1"/>
    <col min="7439" max="7439" width="14.42578125" bestFit="1" customWidth="1"/>
    <col min="7440" max="7441" width="8.7109375" customWidth="1"/>
    <col min="7442" max="7442" width="10.28515625" customWidth="1"/>
    <col min="7443" max="7443" width="11.42578125" customWidth="1"/>
    <col min="7444" max="7447" width="9.85546875" bestFit="1" customWidth="1"/>
    <col min="7448" max="7448" width="12" customWidth="1"/>
    <col min="7449" max="7449" width="2.42578125" customWidth="1"/>
    <col min="7677" max="7677" width="14.28515625" bestFit="1" customWidth="1"/>
    <col min="7678" max="7678" width="6.42578125" bestFit="1" customWidth="1"/>
    <col min="7679" max="7679" width="2.7109375" customWidth="1"/>
    <col min="7680" max="7680" width="8.42578125" bestFit="1" customWidth="1"/>
    <col min="7681" max="7681" width="2.7109375" customWidth="1"/>
    <col min="7682" max="7682" width="6.28515625" customWidth="1"/>
    <col min="7683" max="7683" width="2.7109375" customWidth="1"/>
    <col min="7684" max="7684" width="6" customWidth="1"/>
    <col min="7685" max="7685" width="6.140625" customWidth="1"/>
    <col min="7686" max="7686" width="9" customWidth="1"/>
    <col min="7687" max="7687" width="8.42578125" customWidth="1"/>
    <col min="7688" max="7689" width="10.42578125" customWidth="1"/>
    <col min="7690" max="7690" width="9.7109375" customWidth="1"/>
    <col min="7691" max="7691" width="8.85546875" bestFit="1" customWidth="1"/>
    <col min="7692" max="7692" width="5.7109375" customWidth="1"/>
    <col min="7693" max="7694" width="7.7109375" customWidth="1"/>
    <col min="7695" max="7695" width="14.42578125" bestFit="1" customWidth="1"/>
    <col min="7696" max="7697" width="8.7109375" customWidth="1"/>
    <col min="7698" max="7698" width="10.28515625" customWidth="1"/>
    <col min="7699" max="7699" width="11.42578125" customWidth="1"/>
    <col min="7700" max="7703" width="9.85546875" bestFit="1" customWidth="1"/>
    <col min="7704" max="7704" width="12" customWidth="1"/>
    <col min="7705" max="7705" width="2.42578125" customWidth="1"/>
    <col min="7933" max="7933" width="14.28515625" bestFit="1" customWidth="1"/>
    <col min="7934" max="7934" width="6.42578125" bestFit="1" customWidth="1"/>
    <col min="7935" max="7935" width="2.7109375" customWidth="1"/>
    <col min="7936" max="7936" width="8.42578125" bestFit="1" customWidth="1"/>
    <col min="7937" max="7937" width="2.7109375" customWidth="1"/>
    <col min="7938" max="7938" width="6.28515625" customWidth="1"/>
    <col min="7939" max="7939" width="2.7109375" customWidth="1"/>
    <col min="7940" max="7940" width="6" customWidth="1"/>
    <col min="7941" max="7941" width="6.140625" customWidth="1"/>
    <col min="7942" max="7942" width="9" customWidth="1"/>
    <col min="7943" max="7943" width="8.42578125" customWidth="1"/>
    <col min="7944" max="7945" width="10.42578125" customWidth="1"/>
    <col min="7946" max="7946" width="9.7109375" customWidth="1"/>
    <col min="7947" max="7947" width="8.85546875" bestFit="1" customWidth="1"/>
    <col min="7948" max="7948" width="5.7109375" customWidth="1"/>
    <col min="7949" max="7950" width="7.7109375" customWidth="1"/>
    <col min="7951" max="7951" width="14.42578125" bestFit="1" customWidth="1"/>
    <col min="7952" max="7953" width="8.7109375" customWidth="1"/>
    <col min="7954" max="7954" width="10.28515625" customWidth="1"/>
    <col min="7955" max="7955" width="11.42578125" customWidth="1"/>
    <col min="7956" max="7959" width="9.85546875" bestFit="1" customWidth="1"/>
    <col min="7960" max="7960" width="12" customWidth="1"/>
    <col min="7961" max="7961" width="2.42578125" customWidth="1"/>
    <col min="8189" max="8189" width="14.28515625" bestFit="1" customWidth="1"/>
    <col min="8190" max="8190" width="6.42578125" bestFit="1" customWidth="1"/>
    <col min="8191" max="8191" width="2.7109375" customWidth="1"/>
    <col min="8192" max="8192" width="8.42578125" bestFit="1" customWidth="1"/>
    <col min="8193" max="8193" width="2.7109375" customWidth="1"/>
    <col min="8194" max="8194" width="6.28515625" customWidth="1"/>
    <col min="8195" max="8195" width="2.7109375" customWidth="1"/>
    <col min="8196" max="8196" width="6" customWidth="1"/>
    <col min="8197" max="8197" width="6.140625" customWidth="1"/>
    <col min="8198" max="8198" width="9" customWidth="1"/>
    <col min="8199" max="8199" width="8.42578125" customWidth="1"/>
    <col min="8200" max="8201" width="10.42578125" customWidth="1"/>
    <col min="8202" max="8202" width="9.7109375" customWidth="1"/>
    <col min="8203" max="8203" width="8.85546875" bestFit="1" customWidth="1"/>
    <col min="8204" max="8204" width="5.7109375" customWidth="1"/>
    <col min="8205" max="8206" width="7.7109375" customWidth="1"/>
    <col min="8207" max="8207" width="14.42578125" bestFit="1" customWidth="1"/>
    <col min="8208" max="8209" width="8.7109375" customWidth="1"/>
    <col min="8210" max="8210" width="10.28515625" customWidth="1"/>
    <col min="8211" max="8211" width="11.42578125" customWidth="1"/>
    <col min="8212" max="8215" width="9.85546875" bestFit="1" customWidth="1"/>
    <col min="8216" max="8216" width="12" customWidth="1"/>
    <col min="8217" max="8217" width="2.42578125" customWidth="1"/>
    <col min="8445" max="8445" width="14.28515625" bestFit="1" customWidth="1"/>
    <col min="8446" max="8446" width="6.42578125" bestFit="1" customWidth="1"/>
    <col min="8447" max="8447" width="2.7109375" customWidth="1"/>
    <col min="8448" max="8448" width="8.42578125" bestFit="1" customWidth="1"/>
    <col min="8449" max="8449" width="2.7109375" customWidth="1"/>
    <col min="8450" max="8450" width="6.28515625" customWidth="1"/>
    <col min="8451" max="8451" width="2.7109375" customWidth="1"/>
    <col min="8452" max="8452" width="6" customWidth="1"/>
    <col min="8453" max="8453" width="6.140625" customWidth="1"/>
    <col min="8454" max="8454" width="9" customWidth="1"/>
    <col min="8455" max="8455" width="8.42578125" customWidth="1"/>
    <col min="8456" max="8457" width="10.42578125" customWidth="1"/>
    <col min="8458" max="8458" width="9.7109375" customWidth="1"/>
    <col min="8459" max="8459" width="8.85546875" bestFit="1" customWidth="1"/>
    <col min="8460" max="8460" width="5.7109375" customWidth="1"/>
    <col min="8461" max="8462" width="7.7109375" customWidth="1"/>
    <col min="8463" max="8463" width="14.42578125" bestFit="1" customWidth="1"/>
    <col min="8464" max="8465" width="8.7109375" customWidth="1"/>
    <col min="8466" max="8466" width="10.28515625" customWidth="1"/>
    <col min="8467" max="8467" width="11.42578125" customWidth="1"/>
    <col min="8468" max="8471" width="9.85546875" bestFit="1" customWidth="1"/>
    <col min="8472" max="8472" width="12" customWidth="1"/>
    <col min="8473" max="8473" width="2.42578125" customWidth="1"/>
    <col min="8701" max="8701" width="14.28515625" bestFit="1" customWidth="1"/>
    <col min="8702" max="8702" width="6.42578125" bestFit="1" customWidth="1"/>
    <col min="8703" max="8703" width="2.7109375" customWidth="1"/>
    <col min="8704" max="8704" width="8.42578125" bestFit="1" customWidth="1"/>
    <col min="8705" max="8705" width="2.7109375" customWidth="1"/>
    <col min="8706" max="8706" width="6.28515625" customWidth="1"/>
    <col min="8707" max="8707" width="2.7109375" customWidth="1"/>
    <col min="8708" max="8708" width="6" customWidth="1"/>
    <col min="8709" max="8709" width="6.140625" customWidth="1"/>
    <col min="8710" max="8710" width="9" customWidth="1"/>
    <col min="8711" max="8711" width="8.42578125" customWidth="1"/>
    <col min="8712" max="8713" width="10.42578125" customWidth="1"/>
    <col min="8714" max="8714" width="9.7109375" customWidth="1"/>
    <col min="8715" max="8715" width="8.85546875" bestFit="1" customWidth="1"/>
    <col min="8716" max="8716" width="5.7109375" customWidth="1"/>
    <col min="8717" max="8718" width="7.7109375" customWidth="1"/>
    <col min="8719" max="8719" width="14.42578125" bestFit="1" customWidth="1"/>
    <col min="8720" max="8721" width="8.7109375" customWidth="1"/>
    <col min="8722" max="8722" width="10.28515625" customWidth="1"/>
    <col min="8723" max="8723" width="11.42578125" customWidth="1"/>
    <col min="8724" max="8727" width="9.85546875" bestFit="1" customWidth="1"/>
    <col min="8728" max="8728" width="12" customWidth="1"/>
    <col min="8729" max="8729" width="2.42578125" customWidth="1"/>
    <col min="8957" max="8957" width="14.28515625" bestFit="1" customWidth="1"/>
    <col min="8958" max="8958" width="6.42578125" bestFit="1" customWidth="1"/>
    <col min="8959" max="8959" width="2.7109375" customWidth="1"/>
    <col min="8960" max="8960" width="8.42578125" bestFit="1" customWidth="1"/>
    <col min="8961" max="8961" width="2.7109375" customWidth="1"/>
    <col min="8962" max="8962" width="6.28515625" customWidth="1"/>
    <col min="8963" max="8963" width="2.7109375" customWidth="1"/>
    <col min="8964" max="8964" width="6" customWidth="1"/>
    <col min="8965" max="8965" width="6.140625" customWidth="1"/>
    <col min="8966" max="8966" width="9" customWidth="1"/>
    <col min="8967" max="8967" width="8.42578125" customWidth="1"/>
    <col min="8968" max="8969" width="10.42578125" customWidth="1"/>
    <col min="8970" max="8970" width="9.7109375" customWidth="1"/>
    <col min="8971" max="8971" width="8.85546875" bestFit="1" customWidth="1"/>
    <col min="8972" max="8972" width="5.7109375" customWidth="1"/>
    <col min="8973" max="8974" width="7.7109375" customWidth="1"/>
    <col min="8975" max="8975" width="14.42578125" bestFit="1" customWidth="1"/>
    <col min="8976" max="8977" width="8.7109375" customWidth="1"/>
    <col min="8978" max="8978" width="10.28515625" customWidth="1"/>
    <col min="8979" max="8979" width="11.42578125" customWidth="1"/>
    <col min="8980" max="8983" width="9.85546875" bestFit="1" customWidth="1"/>
    <col min="8984" max="8984" width="12" customWidth="1"/>
    <col min="8985" max="8985" width="2.42578125" customWidth="1"/>
    <col min="9213" max="9213" width="14.28515625" bestFit="1" customWidth="1"/>
    <col min="9214" max="9214" width="6.42578125" bestFit="1" customWidth="1"/>
    <col min="9215" max="9215" width="2.7109375" customWidth="1"/>
    <col min="9216" max="9216" width="8.42578125" bestFit="1" customWidth="1"/>
    <col min="9217" max="9217" width="2.7109375" customWidth="1"/>
    <col min="9218" max="9218" width="6.28515625" customWidth="1"/>
    <col min="9219" max="9219" width="2.7109375" customWidth="1"/>
    <col min="9220" max="9220" width="6" customWidth="1"/>
    <col min="9221" max="9221" width="6.140625" customWidth="1"/>
    <col min="9222" max="9222" width="9" customWidth="1"/>
    <col min="9223" max="9223" width="8.42578125" customWidth="1"/>
    <col min="9224" max="9225" width="10.42578125" customWidth="1"/>
    <col min="9226" max="9226" width="9.7109375" customWidth="1"/>
    <col min="9227" max="9227" width="8.85546875" bestFit="1" customWidth="1"/>
    <col min="9228" max="9228" width="5.7109375" customWidth="1"/>
    <col min="9229" max="9230" width="7.7109375" customWidth="1"/>
    <col min="9231" max="9231" width="14.42578125" bestFit="1" customWidth="1"/>
    <col min="9232" max="9233" width="8.7109375" customWidth="1"/>
    <col min="9234" max="9234" width="10.28515625" customWidth="1"/>
    <col min="9235" max="9235" width="11.42578125" customWidth="1"/>
    <col min="9236" max="9239" width="9.85546875" bestFit="1" customWidth="1"/>
    <col min="9240" max="9240" width="12" customWidth="1"/>
    <col min="9241" max="9241" width="2.42578125" customWidth="1"/>
    <col min="9469" max="9469" width="14.28515625" bestFit="1" customWidth="1"/>
    <col min="9470" max="9470" width="6.42578125" bestFit="1" customWidth="1"/>
    <col min="9471" max="9471" width="2.7109375" customWidth="1"/>
    <col min="9472" max="9472" width="8.42578125" bestFit="1" customWidth="1"/>
    <col min="9473" max="9473" width="2.7109375" customWidth="1"/>
    <col min="9474" max="9474" width="6.28515625" customWidth="1"/>
    <col min="9475" max="9475" width="2.7109375" customWidth="1"/>
    <col min="9476" max="9476" width="6" customWidth="1"/>
    <col min="9477" max="9477" width="6.140625" customWidth="1"/>
    <col min="9478" max="9478" width="9" customWidth="1"/>
    <col min="9479" max="9479" width="8.42578125" customWidth="1"/>
    <col min="9480" max="9481" width="10.42578125" customWidth="1"/>
    <col min="9482" max="9482" width="9.7109375" customWidth="1"/>
    <col min="9483" max="9483" width="8.85546875" bestFit="1" customWidth="1"/>
    <col min="9484" max="9484" width="5.7109375" customWidth="1"/>
    <col min="9485" max="9486" width="7.7109375" customWidth="1"/>
    <col min="9487" max="9487" width="14.42578125" bestFit="1" customWidth="1"/>
    <col min="9488" max="9489" width="8.7109375" customWidth="1"/>
    <col min="9490" max="9490" width="10.28515625" customWidth="1"/>
    <col min="9491" max="9491" width="11.42578125" customWidth="1"/>
    <col min="9492" max="9495" width="9.85546875" bestFit="1" customWidth="1"/>
    <col min="9496" max="9496" width="12" customWidth="1"/>
    <col min="9497" max="9497" width="2.42578125" customWidth="1"/>
    <col min="9725" max="9725" width="14.28515625" bestFit="1" customWidth="1"/>
    <col min="9726" max="9726" width="6.42578125" bestFit="1" customWidth="1"/>
    <col min="9727" max="9727" width="2.7109375" customWidth="1"/>
    <col min="9728" max="9728" width="8.42578125" bestFit="1" customWidth="1"/>
    <col min="9729" max="9729" width="2.7109375" customWidth="1"/>
    <col min="9730" max="9730" width="6.28515625" customWidth="1"/>
    <col min="9731" max="9731" width="2.7109375" customWidth="1"/>
    <col min="9732" max="9732" width="6" customWidth="1"/>
    <col min="9733" max="9733" width="6.140625" customWidth="1"/>
    <col min="9734" max="9734" width="9" customWidth="1"/>
    <col min="9735" max="9735" width="8.42578125" customWidth="1"/>
    <col min="9736" max="9737" width="10.42578125" customWidth="1"/>
    <col min="9738" max="9738" width="9.7109375" customWidth="1"/>
    <col min="9739" max="9739" width="8.85546875" bestFit="1" customWidth="1"/>
    <col min="9740" max="9740" width="5.7109375" customWidth="1"/>
    <col min="9741" max="9742" width="7.7109375" customWidth="1"/>
    <col min="9743" max="9743" width="14.42578125" bestFit="1" customWidth="1"/>
    <col min="9744" max="9745" width="8.7109375" customWidth="1"/>
    <col min="9746" max="9746" width="10.28515625" customWidth="1"/>
    <col min="9747" max="9747" width="11.42578125" customWidth="1"/>
    <col min="9748" max="9751" width="9.85546875" bestFit="1" customWidth="1"/>
    <col min="9752" max="9752" width="12" customWidth="1"/>
    <col min="9753" max="9753" width="2.42578125" customWidth="1"/>
    <col min="9981" max="9981" width="14.28515625" bestFit="1" customWidth="1"/>
    <col min="9982" max="9982" width="6.42578125" bestFit="1" customWidth="1"/>
    <col min="9983" max="9983" width="2.7109375" customWidth="1"/>
    <col min="9984" max="9984" width="8.42578125" bestFit="1" customWidth="1"/>
    <col min="9985" max="9985" width="2.7109375" customWidth="1"/>
    <col min="9986" max="9986" width="6.28515625" customWidth="1"/>
    <col min="9987" max="9987" width="2.7109375" customWidth="1"/>
    <col min="9988" max="9988" width="6" customWidth="1"/>
    <col min="9989" max="9989" width="6.140625" customWidth="1"/>
    <col min="9990" max="9990" width="9" customWidth="1"/>
    <col min="9991" max="9991" width="8.42578125" customWidth="1"/>
    <col min="9992" max="9993" width="10.42578125" customWidth="1"/>
    <col min="9994" max="9994" width="9.7109375" customWidth="1"/>
    <col min="9995" max="9995" width="8.85546875" bestFit="1" customWidth="1"/>
    <col min="9996" max="9996" width="5.7109375" customWidth="1"/>
    <col min="9997" max="9998" width="7.7109375" customWidth="1"/>
    <col min="9999" max="9999" width="14.42578125" bestFit="1" customWidth="1"/>
    <col min="10000" max="10001" width="8.7109375" customWidth="1"/>
    <col min="10002" max="10002" width="10.28515625" customWidth="1"/>
    <col min="10003" max="10003" width="11.42578125" customWidth="1"/>
    <col min="10004" max="10007" width="9.85546875" bestFit="1" customWidth="1"/>
    <col min="10008" max="10008" width="12" customWidth="1"/>
    <col min="10009" max="10009" width="2.42578125" customWidth="1"/>
    <col min="10237" max="10237" width="14.28515625" bestFit="1" customWidth="1"/>
    <col min="10238" max="10238" width="6.42578125" bestFit="1" customWidth="1"/>
    <col min="10239" max="10239" width="2.7109375" customWidth="1"/>
    <col min="10240" max="10240" width="8.42578125" bestFit="1" customWidth="1"/>
    <col min="10241" max="10241" width="2.7109375" customWidth="1"/>
    <col min="10242" max="10242" width="6.28515625" customWidth="1"/>
    <col min="10243" max="10243" width="2.7109375" customWidth="1"/>
    <col min="10244" max="10244" width="6" customWidth="1"/>
    <col min="10245" max="10245" width="6.140625" customWidth="1"/>
    <col min="10246" max="10246" width="9" customWidth="1"/>
    <col min="10247" max="10247" width="8.42578125" customWidth="1"/>
    <col min="10248" max="10249" width="10.42578125" customWidth="1"/>
    <col min="10250" max="10250" width="9.7109375" customWidth="1"/>
    <col min="10251" max="10251" width="8.85546875" bestFit="1" customWidth="1"/>
    <col min="10252" max="10252" width="5.7109375" customWidth="1"/>
    <col min="10253" max="10254" width="7.7109375" customWidth="1"/>
    <col min="10255" max="10255" width="14.42578125" bestFit="1" customWidth="1"/>
    <col min="10256" max="10257" width="8.7109375" customWidth="1"/>
    <col min="10258" max="10258" width="10.28515625" customWidth="1"/>
    <col min="10259" max="10259" width="11.42578125" customWidth="1"/>
    <col min="10260" max="10263" width="9.85546875" bestFit="1" customWidth="1"/>
    <col min="10264" max="10264" width="12" customWidth="1"/>
    <col min="10265" max="10265" width="2.42578125" customWidth="1"/>
    <col min="10493" max="10493" width="14.28515625" bestFit="1" customWidth="1"/>
    <col min="10494" max="10494" width="6.42578125" bestFit="1" customWidth="1"/>
    <col min="10495" max="10495" width="2.7109375" customWidth="1"/>
    <col min="10496" max="10496" width="8.42578125" bestFit="1" customWidth="1"/>
    <col min="10497" max="10497" width="2.7109375" customWidth="1"/>
    <col min="10498" max="10498" width="6.28515625" customWidth="1"/>
    <col min="10499" max="10499" width="2.7109375" customWidth="1"/>
    <col min="10500" max="10500" width="6" customWidth="1"/>
    <col min="10501" max="10501" width="6.140625" customWidth="1"/>
    <col min="10502" max="10502" width="9" customWidth="1"/>
    <col min="10503" max="10503" width="8.42578125" customWidth="1"/>
    <col min="10504" max="10505" width="10.42578125" customWidth="1"/>
    <col min="10506" max="10506" width="9.7109375" customWidth="1"/>
    <col min="10507" max="10507" width="8.85546875" bestFit="1" customWidth="1"/>
    <col min="10508" max="10508" width="5.7109375" customWidth="1"/>
    <col min="10509" max="10510" width="7.7109375" customWidth="1"/>
    <col min="10511" max="10511" width="14.42578125" bestFit="1" customWidth="1"/>
    <col min="10512" max="10513" width="8.7109375" customWidth="1"/>
    <col min="10514" max="10514" width="10.28515625" customWidth="1"/>
    <col min="10515" max="10515" width="11.42578125" customWidth="1"/>
    <col min="10516" max="10519" width="9.85546875" bestFit="1" customWidth="1"/>
    <col min="10520" max="10520" width="12" customWidth="1"/>
    <col min="10521" max="10521" width="2.42578125" customWidth="1"/>
    <col min="10749" max="10749" width="14.28515625" bestFit="1" customWidth="1"/>
    <col min="10750" max="10750" width="6.42578125" bestFit="1" customWidth="1"/>
    <col min="10751" max="10751" width="2.7109375" customWidth="1"/>
    <col min="10752" max="10752" width="8.42578125" bestFit="1" customWidth="1"/>
    <col min="10753" max="10753" width="2.7109375" customWidth="1"/>
    <col min="10754" max="10754" width="6.28515625" customWidth="1"/>
    <col min="10755" max="10755" width="2.7109375" customWidth="1"/>
    <col min="10756" max="10756" width="6" customWidth="1"/>
    <col min="10757" max="10757" width="6.140625" customWidth="1"/>
    <col min="10758" max="10758" width="9" customWidth="1"/>
    <col min="10759" max="10759" width="8.42578125" customWidth="1"/>
    <col min="10760" max="10761" width="10.42578125" customWidth="1"/>
    <col min="10762" max="10762" width="9.7109375" customWidth="1"/>
    <col min="10763" max="10763" width="8.85546875" bestFit="1" customWidth="1"/>
    <col min="10764" max="10764" width="5.7109375" customWidth="1"/>
    <col min="10765" max="10766" width="7.7109375" customWidth="1"/>
    <col min="10767" max="10767" width="14.42578125" bestFit="1" customWidth="1"/>
    <col min="10768" max="10769" width="8.7109375" customWidth="1"/>
    <col min="10770" max="10770" width="10.28515625" customWidth="1"/>
    <col min="10771" max="10771" width="11.42578125" customWidth="1"/>
    <col min="10772" max="10775" width="9.85546875" bestFit="1" customWidth="1"/>
    <col min="10776" max="10776" width="12" customWidth="1"/>
    <col min="10777" max="10777" width="2.42578125" customWidth="1"/>
    <col min="11005" max="11005" width="14.28515625" bestFit="1" customWidth="1"/>
    <col min="11006" max="11006" width="6.42578125" bestFit="1" customWidth="1"/>
    <col min="11007" max="11007" width="2.7109375" customWidth="1"/>
    <col min="11008" max="11008" width="8.42578125" bestFit="1" customWidth="1"/>
    <col min="11009" max="11009" width="2.7109375" customWidth="1"/>
    <col min="11010" max="11010" width="6.28515625" customWidth="1"/>
    <col min="11011" max="11011" width="2.7109375" customWidth="1"/>
    <col min="11012" max="11012" width="6" customWidth="1"/>
    <col min="11013" max="11013" width="6.140625" customWidth="1"/>
    <col min="11014" max="11014" width="9" customWidth="1"/>
    <col min="11015" max="11015" width="8.42578125" customWidth="1"/>
    <col min="11016" max="11017" width="10.42578125" customWidth="1"/>
    <col min="11018" max="11018" width="9.7109375" customWidth="1"/>
    <col min="11019" max="11019" width="8.85546875" bestFit="1" customWidth="1"/>
    <col min="11020" max="11020" width="5.7109375" customWidth="1"/>
    <col min="11021" max="11022" width="7.7109375" customWidth="1"/>
    <col min="11023" max="11023" width="14.42578125" bestFit="1" customWidth="1"/>
    <col min="11024" max="11025" width="8.7109375" customWidth="1"/>
    <col min="11026" max="11026" width="10.28515625" customWidth="1"/>
    <col min="11027" max="11027" width="11.42578125" customWidth="1"/>
    <col min="11028" max="11031" width="9.85546875" bestFit="1" customWidth="1"/>
    <col min="11032" max="11032" width="12" customWidth="1"/>
    <col min="11033" max="11033" width="2.42578125" customWidth="1"/>
    <col min="11261" max="11261" width="14.28515625" bestFit="1" customWidth="1"/>
    <col min="11262" max="11262" width="6.42578125" bestFit="1" customWidth="1"/>
    <col min="11263" max="11263" width="2.7109375" customWidth="1"/>
    <col min="11264" max="11264" width="8.42578125" bestFit="1" customWidth="1"/>
    <col min="11265" max="11265" width="2.7109375" customWidth="1"/>
    <col min="11266" max="11266" width="6.28515625" customWidth="1"/>
    <col min="11267" max="11267" width="2.7109375" customWidth="1"/>
    <col min="11268" max="11268" width="6" customWidth="1"/>
    <col min="11269" max="11269" width="6.140625" customWidth="1"/>
    <col min="11270" max="11270" width="9" customWidth="1"/>
    <col min="11271" max="11271" width="8.42578125" customWidth="1"/>
    <col min="11272" max="11273" width="10.42578125" customWidth="1"/>
    <col min="11274" max="11274" width="9.7109375" customWidth="1"/>
    <col min="11275" max="11275" width="8.85546875" bestFit="1" customWidth="1"/>
    <col min="11276" max="11276" width="5.7109375" customWidth="1"/>
    <col min="11277" max="11278" width="7.7109375" customWidth="1"/>
    <col min="11279" max="11279" width="14.42578125" bestFit="1" customWidth="1"/>
    <col min="11280" max="11281" width="8.7109375" customWidth="1"/>
    <col min="11282" max="11282" width="10.28515625" customWidth="1"/>
    <col min="11283" max="11283" width="11.42578125" customWidth="1"/>
    <col min="11284" max="11287" width="9.85546875" bestFit="1" customWidth="1"/>
    <col min="11288" max="11288" width="12" customWidth="1"/>
    <col min="11289" max="11289" width="2.42578125" customWidth="1"/>
    <col min="11517" max="11517" width="14.28515625" bestFit="1" customWidth="1"/>
    <col min="11518" max="11518" width="6.42578125" bestFit="1" customWidth="1"/>
    <col min="11519" max="11519" width="2.7109375" customWidth="1"/>
    <col min="11520" max="11520" width="8.42578125" bestFit="1" customWidth="1"/>
    <col min="11521" max="11521" width="2.7109375" customWidth="1"/>
    <col min="11522" max="11522" width="6.28515625" customWidth="1"/>
    <col min="11523" max="11523" width="2.7109375" customWidth="1"/>
    <col min="11524" max="11524" width="6" customWidth="1"/>
    <col min="11525" max="11525" width="6.140625" customWidth="1"/>
    <col min="11526" max="11526" width="9" customWidth="1"/>
    <col min="11527" max="11527" width="8.42578125" customWidth="1"/>
    <col min="11528" max="11529" width="10.42578125" customWidth="1"/>
    <col min="11530" max="11530" width="9.7109375" customWidth="1"/>
    <col min="11531" max="11531" width="8.85546875" bestFit="1" customWidth="1"/>
    <col min="11532" max="11532" width="5.7109375" customWidth="1"/>
    <col min="11533" max="11534" width="7.7109375" customWidth="1"/>
    <col min="11535" max="11535" width="14.42578125" bestFit="1" customWidth="1"/>
    <col min="11536" max="11537" width="8.7109375" customWidth="1"/>
    <col min="11538" max="11538" width="10.28515625" customWidth="1"/>
    <col min="11539" max="11539" width="11.42578125" customWidth="1"/>
    <col min="11540" max="11543" width="9.85546875" bestFit="1" customWidth="1"/>
    <col min="11544" max="11544" width="12" customWidth="1"/>
    <col min="11545" max="11545" width="2.42578125" customWidth="1"/>
    <col min="11773" max="11773" width="14.28515625" bestFit="1" customWidth="1"/>
    <col min="11774" max="11774" width="6.42578125" bestFit="1" customWidth="1"/>
    <col min="11775" max="11775" width="2.7109375" customWidth="1"/>
    <col min="11776" max="11776" width="8.42578125" bestFit="1" customWidth="1"/>
    <col min="11777" max="11777" width="2.7109375" customWidth="1"/>
    <col min="11778" max="11778" width="6.28515625" customWidth="1"/>
    <col min="11779" max="11779" width="2.7109375" customWidth="1"/>
    <col min="11780" max="11780" width="6" customWidth="1"/>
    <col min="11781" max="11781" width="6.140625" customWidth="1"/>
    <col min="11782" max="11782" width="9" customWidth="1"/>
    <col min="11783" max="11783" width="8.42578125" customWidth="1"/>
    <col min="11784" max="11785" width="10.42578125" customWidth="1"/>
    <col min="11786" max="11786" width="9.7109375" customWidth="1"/>
    <col min="11787" max="11787" width="8.85546875" bestFit="1" customWidth="1"/>
    <col min="11788" max="11788" width="5.7109375" customWidth="1"/>
    <col min="11789" max="11790" width="7.7109375" customWidth="1"/>
    <col min="11791" max="11791" width="14.42578125" bestFit="1" customWidth="1"/>
    <col min="11792" max="11793" width="8.7109375" customWidth="1"/>
    <col min="11794" max="11794" width="10.28515625" customWidth="1"/>
    <col min="11795" max="11795" width="11.42578125" customWidth="1"/>
    <col min="11796" max="11799" width="9.85546875" bestFit="1" customWidth="1"/>
    <col min="11800" max="11800" width="12" customWidth="1"/>
    <col min="11801" max="11801" width="2.42578125" customWidth="1"/>
    <col min="12029" max="12029" width="14.28515625" bestFit="1" customWidth="1"/>
    <col min="12030" max="12030" width="6.42578125" bestFit="1" customWidth="1"/>
    <col min="12031" max="12031" width="2.7109375" customWidth="1"/>
    <col min="12032" max="12032" width="8.42578125" bestFit="1" customWidth="1"/>
    <col min="12033" max="12033" width="2.7109375" customWidth="1"/>
    <col min="12034" max="12034" width="6.28515625" customWidth="1"/>
    <col min="12035" max="12035" width="2.7109375" customWidth="1"/>
    <col min="12036" max="12036" width="6" customWidth="1"/>
    <col min="12037" max="12037" width="6.140625" customWidth="1"/>
    <col min="12038" max="12038" width="9" customWidth="1"/>
    <col min="12039" max="12039" width="8.42578125" customWidth="1"/>
    <col min="12040" max="12041" width="10.42578125" customWidth="1"/>
    <col min="12042" max="12042" width="9.7109375" customWidth="1"/>
    <col min="12043" max="12043" width="8.85546875" bestFit="1" customWidth="1"/>
    <col min="12044" max="12044" width="5.7109375" customWidth="1"/>
    <col min="12045" max="12046" width="7.7109375" customWidth="1"/>
    <col min="12047" max="12047" width="14.42578125" bestFit="1" customWidth="1"/>
    <col min="12048" max="12049" width="8.7109375" customWidth="1"/>
    <col min="12050" max="12050" width="10.28515625" customWidth="1"/>
    <col min="12051" max="12051" width="11.42578125" customWidth="1"/>
    <col min="12052" max="12055" width="9.85546875" bestFit="1" customWidth="1"/>
    <col min="12056" max="12056" width="12" customWidth="1"/>
    <col min="12057" max="12057" width="2.42578125" customWidth="1"/>
    <col min="12285" max="12285" width="14.28515625" bestFit="1" customWidth="1"/>
    <col min="12286" max="12286" width="6.42578125" bestFit="1" customWidth="1"/>
    <col min="12287" max="12287" width="2.7109375" customWidth="1"/>
    <col min="12288" max="12288" width="8.42578125" bestFit="1" customWidth="1"/>
    <col min="12289" max="12289" width="2.7109375" customWidth="1"/>
    <col min="12290" max="12290" width="6.28515625" customWidth="1"/>
    <col min="12291" max="12291" width="2.7109375" customWidth="1"/>
    <col min="12292" max="12292" width="6" customWidth="1"/>
    <col min="12293" max="12293" width="6.140625" customWidth="1"/>
    <col min="12294" max="12294" width="9" customWidth="1"/>
    <col min="12295" max="12295" width="8.42578125" customWidth="1"/>
    <col min="12296" max="12297" width="10.42578125" customWidth="1"/>
    <col min="12298" max="12298" width="9.7109375" customWidth="1"/>
    <col min="12299" max="12299" width="8.85546875" bestFit="1" customWidth="1"/>
    <col min="12300" max="12300" width="5.7109375" customWidth="1"/>
    <col min="12301" max="12302" width="7.7109375" customWidth="1"/>
    <col min="12303" max="12303" width="14.42578125" bestFit="1" customWidth="1"/>
    <col min="12304" max="12305" width="8.7109375" customWidth="1"/>
    <col min="12306" max="12306" width="10.28515625" customWidth="1"/>
    <col min="12307" max="12307" width="11.42578125" customWidth="1"/>
    <col min="12308" max="12311" width="9.85546875" bestFit="1" customWidth="1"/>
    <col min="12312" max="12312" width="12" customWidth="1"/>
    <col min="12313" max="12313" width="2.42578125" customWidth="1"/>
    <col min="12541" max="12541" width="14.28515625" bestFit="1" customWidth="1"/>
    <col min="12542" max="12542" width="6.42578125" bestFit="1" customWidth="1"/>
    <col min="12543" max="12543" width="2.7109375" customWidth="1"/>
    <col min="12544" max="12544" width="8.42578125" bestFit="1" customWidth="1"/>
    <col min="12545" max="12545" width="2.7109375" customWidth="1"/>
    <col min="12546" max="12546" width="6.28515625" customWidth="1"/>
    <col min="12547" max="12547" width="2.7109375" customWidth="1"/>
    <col min="12548" max="12548" width="6" customWidth="1"/>
    <col min="12549" max="12549" width="6.140625" customWidth="1"/>
    <col min="12550" max="12550" width="9" customWidth="1"/>
    <col min="12551" max="12551" width="8.42578125" customWidth="1"/>
    <col min="12552" max="12553" width="10.42578125" customWidth="1"/>
    <col min="12554" max="12554" width="9.7109375" customWidth="1"/>
    <col min="12555" max="12555" width="8.85546875" bestFit="1" customWidth="1"/>
    <col min="12556" max="12556" width="5.7109375" customWidth="1"/>
    <col min="12557" max="12558" width="7.7109375" customWidth="1"/>
    <col min="12559" max="12559" width="14.42578125" bestFit="1" customWidth="1"/>
    <col min="12560" max="12561" width="8.7109375" customWidth="1"/>
    <col min="12562" max="12562" width="10.28515625" customWidth="1"/>
    <col min="12563" max="12563" width="11.42578125" customWidth="1"/>
    <col min="12564" max="12567" width="9.85546875" bestFit="1" customWidth="1"/>
    <col min="12568" max="12568" width="12" customWidth="1"/>
    <col min="12569" max="12569" width="2.42578125" customWidth="1"/>
    <col min="12797" max="12797" width="14.28515625" bestFit="1" customWidth="1"/>
    <col min="12798" max="12798" width="6.42578125" bestFit="1" customWidth="1"/>
    <col min="12799" max="12799" width="2.7109375" customWidth="1"/>
    <col min="12800" max="12800" width="8.42578125" bestFit="1" customWidth="1"/>
    <col min="12801" max="12801" width="2.7109375" customWidth="1"/>
    <col min="12802" max="12802" width="6.28515625" customWidth="1"/>
    <col min="12803" max="12803" width="2.7109375" customWidth="1"/>
    <col min="12804" max="12804" width="6" customWidth="1"/>
    <col min="12805" max="12805" width="6.140625" customWidth="1"/>
    <col min="12806" max="12806" width="9" customWidth="1"/>
    <col min="12807" max="12807" width="8.42578125" customWidth="1"/>
    <col min="12808" max="12809" width="10.42578125" customWidth="1"/>
    <col min="12810" max="12810" width="9.7109375" customWidth="1"/>
    <col min="12811" max="12811" width="8.85546875" bestFit="1" customWidth="1"/>
    <col min="12812" max="12812" width="5.7109375" customWidth="1"/>
    <col min="12813" max="12814" width="7.7109375" customWidth="1"/>
    <col min="12815" max="12815" width="14.42578125" bestFit="1" customWidth="1"/>
    <col min="12816" max="12817" width="8.7109375" customWidth="1"/>
    <col min="12818" max="12818" width="10.28515625" customWidth="1"/>
    <col min="12819" max="12819" width="11.42578125" customWidth="1"/>
    <col min="12820" max="12823" width="9.85546875" bestFit="1" customWidth="1"/>
    <col min="12824" max="12824" width="12" customWidth="1"/>
    <col min="12825" max="12825" width="2.42578125" customWidth="1"/>
    <col min="13053" max="13053" width="14.28515625" bestFit="1" customWidth="1"/>
    <col min="13054" max="13054" width="6.42578125" bestFit="1" customWidth="1"/>
    <col min="13055" max="13055" width="2.7109375" customWidth="1"/>
    <col min="13056" max="13056" width="8.42578125" bestFit="1" customWidth="1"/>
    <col min="13057" max="13057" width="2.7109375" customWidth="1"/>
    <col min="13058" max="13058" width="6.28515625" customWidth="1"/>
    <col min="13059" max="13059" width="2.7109375" customWidth="1"/>
    <col min="13060" max="13060" width="6" customWidth="1"/>
    <col min="13061" max="13061" width="6.140625" customWidth="1"/>
    <col min="13062" max="13062" width="9" customWidth="1"/>
    <col min="13063" max="13063" width="8.42578125" customWidth="1"/>
    <col min="13064" max="13065" width="10.42578125" customWidth="1"/>
    <col min="13066" max="13066" width="9.7109375" customWidth="1"/>
    <col min="13067" max="13067" width="8.85546875" bestFit="1" customWidth="1"/>
    <col min="13068" max="13068" width="5.7109375" customWidth="1"/>
    <col min="13069" max="13070" width="7.7109375" customWidth="1"/>
    <col min="13071" max="13071" width="14.42578125" bestFit="1" customWidth="1"/>
    <col min="13072" max="13073" width="8.7109375" customWidth="1"/>
    <col min="13074" max="13074" width="10.28515625" customWidth="1"/>
    <col min="13075" max="13075" width="11.42578125" customWidth="1"/>
    <col min="13076" max="13079" width="9.85546875" bestFit="1" customWidth="1"/>
    <col min="13080" max="13080" width="12" customWidth="1"/>
    <col min="13081" max="13081" width="2.42578125" customWidth="1"/>
    <col min="13309" max="13309" width="14.28515625" bestFit="1" customWidth="1"/>
    <col min="13310" max="13310" width="6.42578125" bestFit="1" customWidth="1"/>
    <col min="13311" max="13311" width="2.7109375" customWidth="1"/>
    <col min="13312" max="13312" width="8.42578125" bestFit="1" customWidth="1"/>
    <col min="13313" max="13313" width="2.7109375" customWidth="1"/>
    <col min="13314" max="13314" width="6.28515625" customWidth="1"/>
    <col min="13315" max="13315" width="2.7109375" customWidth="1"/>
    <col min="13316" max="13316" width="6" customWidth="1"/>
    <col min="13317" max="13317" width="6.140625" customWidth="1"/>
    <col min="13318" max="13318" width="9" customWidth="1"/>
    <col min="13319" max="13319" width="8.42578125" customWidth="1"/>
    <col min="13320" max="13321" width="10.42578125" customWidth="1"/>
    <col min="13322" max="13322" width="9.7109375" customWidth="1"/>
    <col min="13323" max="13323" width="8.85546875" bestFit="1" customWidth="1"/>
    <col min="13324" max="13324" width="5.7109375" customWidth="1"/>
    <col min="13325" max="13326" width="7.7109375" customWidth="1"/>
    <col min="13327" max="13327" width="14.42578125" bestFit="1" customWidth="1"/>
    <col min="13328" max="13329" width="8.7109375" customWidth="1"/>
    <col min="13330" max="13330" width="10.28515625" customWidth="1"/>
    <col min="13331" max="13331" width="11.42578125" customWidth="1"/>
    <col min="13332" max="13335" width="9.85546875" bestFit="1" customWidth="1"/>
    <col min="13336" max="13336" width="12" customWidth="1"/>
    <col min="13337" max="13337" width="2.42578125" customWidth="1"/>
    <col min="13565" max="13565" width="14.28515625" bestFit="1" customWidth="1"/>
    <col min="13566" max="13566" width="6.42578125" bestFit="1" customWidth="1"/>
    <col min="13567" max="13567" width="2.7109375" customWidth="1"/>
    <col min="13568" max="13568" width="8.42578125" bestFit="1" customWidth="1"/>
    <col min="13569" max="13569" width="2.7109375" customWidth="1"/>
    <col min="13570" max="13570" width="6.28515625" customWidth="1"/>
    <col min="13571" max="13571" width="2.7109375" customWidth="1"/>
    <col min="13572" max="13572" width="6" customWidth="1"/>
    <col min="13573" max="13573" width="6.140625" customWidth="1"/>
    <col min="13574" max="13574" width="9" customWidth="1"/>
    <col min="13575" max="13575" width="8.42578125" customWidth="1"/>
    <col min="13576" max="13577" width="10.42578125" customWidth="1"/>
    <col min="13578" max="13578" width="9.7109375" customWidth="1"/>
    <col min="13579" max="13579" width="8.85546875" bestFit="1" customWidth="1"/>
    <col min="13580" max="13580" width="5.7109375" customWidth="1"/>
    <col min="13581" max="13582" width="7.7109375" customWidth="1"/>
    <col min="13583" max="13583" width="14.42578125" bestFit="1" customWidth="1"/>
    <col min="13584" max="13585" width="8.7109375" customWidth="1"/>
    <col min="13586" max="13586" width="10.28515625" customWidth="1"/>
    <col min="13587" max="13587" width="11.42578125" customWidth="1"/>
    <col min="13588" max="13591" width="9.85546875" bestFit="1" customWidth="1"/>
    <col min="13592" max="13592" width="12" customWidth="1"/>
    <col min="13593" max="13593" width="2.42578125" customWidth="1"/>
    <col min="13821" max="13821" width="14.28515625" bestFit="1" customWidth="1"/>
    <col min="13822" max="13822" width="6.42578125" bestFit="1" customWidth="1"/>
    <col min="13823" max="13823" width="2.7109375" customWidth="1"/>
    <col min="13824" max="13824" width="8.42578125" bestFit="1" customWidth="1"/>
    <col min="13825" max="13825" width="2.7109375" customWidth="1"/>
    <col min="13826" max="13826" width="6.28515625" customWidth="1"/>
    <col min="13827" max="13827" width="2.7109375" customWidth="1"/>
    <col min="13828" max="13828" width="6" customWidth="1"/>
    <col min="13829" max="13829" width="6.140625" customWidth="1"/>
    <col min="13830" max="13830" width="9" customWidth="1"/>
    <col min="13831" max="13831" width="8.42578125" customWidth="1"/>
    <col min="13832" max="13833" width="10.42578125" customWidth="1"/>
    <col min="13834" max="13834" width="9.7109375" customWidth="1"/>
    <col min="13835" max="13835" width="8.85546875" bestFit="1" customWidth="1"/>
    <col min="13836" max="13836" width="5.7109375" customWidth="1"/>
    <col min="13837" max="13838" width="7.7109375" customWidth="1"/>
    <col min="13839" max="13839" width="14.42578125" bestFit="1" customWidth="1"/>
    <col min="13840" max="13841" width="8.7109375" customWidth="1"/>
    <col min="13842" max="13842" width="10.28515625" customWidth="1"/>
    <col min="13843" max="13843" width="11.42578125" customWidth="1"/>
    <col min="13844" max="13847" width="9.85546875" bestFit="1" customWidth="1"/>
    <col min="13848" max="13848" width="12" customWidth="1"/>
    <col min="13849" max="13849" width="2.42578125" customWidth="1"/>
    <col min="14077" max="14077" width="14.28515625" bestFit="1" customWidth="1"/>
    <col min="14078" max="14078" width="6.42578125" bestFit="1" customWidth="1"/>
    <col min="14079" max="14079" width="2.7109375" customWidth="1"/>
    <col min="14080" max="14080" width="8.42578125" bestFit="1" customWidth="1"/>
    <col min="14081" max="14081" width="2.7109375" customWidth="1"/>
    <col min="14082" max="14082" width="6.28515625" customWidth="1"/>
    <col min="14083" max="14083" width="2.7109375" customWidth="1"/>
    <col min="14084" max="14084" width="6" customWidth="1"/>
    <col min="14085" max="14085" width="6.140625" customWidth="1"/>
    <col min="14086" max="14086" width="9" customWidth="1"/>
    <col min="14087" max="14087" width="8.42578125" customWidth="1"/>
    <col min="14088" max="14089" width="10.42578125" customWidth="1"/>
    <col min="14090" max="14090" width="9.7109375" customWidth="1"/>
    <col min="14091" max="14091" width="8.85546875" bestFit="1" customWidth="1"/>
    <col min="14092" max="14092" width="5.7109375" customWidth="1"/>
    <col min="14093" max="14094" width="7.7109375" customWidth="1"/>
    <col min="14095" max="14095" width="14.42578125" bestFit="1" customWidth="1"/>
    <col min="14096" max="14097" width="8.7109375" customWidth="1"/>
    <col min="14098" max="14098" width="10.28515625" customWidth="1"/>
    <col min="14099" max="14099" width="11.42578125" customWidth="1"/>
    <col min="14100" max="14103" width="9.85546875" bestFit="1" customWidth="1"/>
    <col min="14104" max="14104" width="12" customWidth="1"/>
    <col min="14105" max="14105" width="2.42578125" customWidth="1"/>
    <col min="14333" max="14333" width="14.28515625" bestFit="1" customWidth="1"/>
    <col min="14334" max="14334" width="6.42578125" bestFit="1" customWidth="1"/>
    <col min="14335" max="14335" width="2.7109375" customWidth="1"/>
    <col min="14336" max="14336" width="8.42578125" bestFit="1" customWidth="1"/>
    <col min="14337" max="14337" width="2.7109375" customWidth="1"/>
    <col min="14338" max="14338" width="6.28515625" customWidth="1"/>
    <col min="14339" max="14339" width="2.7109375" customWidth="1"/>
    <col min="14340" max="14340" width="6" customWidth="1"/>
    <col min="14341" max="14341" width="6.140625" customWidth="1"/>
    <col min="14342" max="14342" width="9" customWidth="1"/>
    <col min="14343" max="14343" width="8.42578125" customWidth="1"/>
    <col min="14344" max="14345" width="10.42578125" customWidth="1"/>
    <col min="14346" max="14346" width="9.7109375" customWidth="1"/>
    <col min="14347" max="14347" width="8.85546875" bestFit="1" customWidth="1"/>
    <col min="14348" max="14348" width="5.7109375" customWidth="1"/>
    <col min="14349" max="14350" width="7.7109375" customWidth="1"/>
    <col min="14351" max="14351" width="14.42578125" bestFit="1" customWidth="1"/>
    <col min="14352" max="14353" width="8.7109375" customWidth="1"/>
    <col min="14354" max="14354" width="10.28515625" customWidth="1"/>
    <col min="14355" max="14355" width="11.42578125" customWidth="1"/>
    <col min="14356" max="14359" width="9.85546875" bestFit="1" customWidth="1"/>
    <col min="14360" max="14360" width="12" customWidth="1"/>
    <col min="14361" max="14361" width="2.42578125" customWidth="1"/>
    <col min="14589" max="14589" width="14.28515625" bestFit="1" customWidth="1"/>
    <col min="14590" max="14590" width="6.42578125" bestFit="1" customWidth="1"/>
    <col min="14591" max="14591" width="2.7109375" customWidth="1"/>
    <col min="14592" max="14592" width="8.42578125" bestFit="1" customWidth="1"/>
    <col min="14593" max="14593" width="2.7109375" customWidth="1"/>
    <col min="14594" max="14594" width="6.28515625" customWidth="1"/>
    <col min="14595" max="14595" width="2.7109375" customWidth="1"/>
    <col min="14596" max="14596" width="6" customWidth="1"/>
    <col min="14597" max="14597" width="6.140625" customWidth="1"/>
    <col min="14598" max="14598" width="9" customWidth="1"/>
    <col min="14599" max="14599" width="8.42578125" customWidth="1"/>
    <col min="14600" max="14601" width="10.42578125" customWidth="1"/>
    <col min="14602" max="14602" width="9.7109375" customWidth="1"/>
    <col min="14603" max="14603" width="8.85546875" bestFit="1" customWidth="1"/>
    <col min="14604" max="14604" width="5.7109375" customWidth="1"/>
    <col min="14605" max="14606" width="7.7109375" customWidth="1"/>
    <col min="14607" max="14607" width="14.42578125" bestFit="1" customWidth="1"/>
    <col min="14608" max="14609" width="8.7109375" customWidth="1"/>
    <col min="14610" max="14610" width="10.28515625" customWidth="1"/>
    <col min="14611" max="14611" width="11.42578125" customWidth="1"/>
    <col min="14612" max="14615" width="9.85546875" bestFit="1" customWidth="1"/>
    <col min="14616" max="14616" width="12" customWidth="1"/>
    <col min="14617" max="14617" width="2.42578125" customWidth="1"/>
    <col min="14845" max="14845" width="14.28515625" bestFit="1" customWidth="1"/>
    <col min="14846" max="14846" width="6.42578125" bestFit="1" customWidth="1"/>
    <col min="14847" max="14847" width="2.7109375" customWidth="1"/>
    <col min="14848" max="14848" width="8.42578125" bestFit="1" customWidth="1"/>
    <col min="14849" max="14849" width="2.7109375" customWidth="1"/>
    <col min="14850" max="14850" width="6.28515625" customWidth="1"/>
    <col min="14851" max="14851" width="2.7109375" customWidth="1"/>
    <col min="14852" max="14852" width="6" customWidth="1"/>
    <col min="14853" max="14853" width="6.140625" customWidth="1"/>
    <col min="14854" max="14854" width="9" customWidth="1"/>
    <col min="14855" max="14855" width="8.42578125" customWidth="1"/>
    <col min="14856" max="14857" width="10.42578125" customWidth="1"/>
    <col min="14858" max="14858" width="9.7109375" customWidth="1"/>
    <col min="14859" max="14859" width="8.85546875" bestFit="1" customWidth="1"/>
    <col min="14860" max="14860" width="5.7109375" customWidth="1"/>
    <col min="14861" max="14862" width="7.7109375" customWidth="1"/>
    <col min="14863" max="14863" width="14.42578125" bestFit="1" customWidth="1"/>
    <col min="14864" max="14865" width="8.7109375" customWidth="1"/>
    <col min="14866" max="14866" width="10.28515625" customWidth="1"/>
    <col min="14867" max="14867" width="11.42578125" customWidth="1"/>
    <col min="14868" max="14871" width="9.85546875" bestFit="1" customWidth="1"/>
    <col min="14872" max="14872" width="12" customWidth="1"/>
    <col min="14873" max="14873" width="2.42578125" customWidth="1"/>
    <col min="15101" max="15101" width="14.28515625" bestFit="1" customWidth="1"/>
    <col min="15102" max="15102" width="6.42578125" bestFit="1" customWidth="1"/>
    <col min="15103" max="15103" width="2.7109375" customWidth="1"/>
    <col min="15104" max="15104" width="8.42578125" bestFit="1" customWidth="1"/>
    <col min="15105" max="15105" width="2.7109375" customWidth="1"/>
    <col min="15106" max="15106" width="6.28515625" customWidth="1"/>
    <col min="15107" max="15107" width="2.7109375" customWidth="1"/>
    <col min="15108" max="15108" width="6" customWidth="1"/>
    <col min="15109" max="15109" width="6.140625" customWidth="1"/>
    <col min="15110" max="15110" width="9" customWidth="1"/>
    <col min="15111" max="15111" width="8.42578125" customWidth="1"/>
    <col min="15112" max="15113" width="10.42578125" customWidth="1"/>
    <col min="15114" max="15114" width="9.7109375" customWidth="1"/>
    <col min="15115" max="15115" width="8.85546875" bestFit="1" customWidth="1"/>
    <col min="15116" max="15116" width="5.7109375" customWidth="1"/>
    <col min="15117" max="15118" width="7.7109375" customWidth="1"/>
    <col min="15119" max="15119" width="14.42578125" bestFit="1" customWidth="1"/>
    <col min="15120" max="15121" width="8.7109375" customWidth="1"/>
    <col min="15122" max="15122" width="10.28515625" customWidth="1"/>
    <col min="15123" max="15123" width="11.42578125" customWidth="1"/>
    <col min="15124" max="15127" width="9.85546875" bestFit="1" customWidth="1"/>
    <col min="15128" max="15128" width="12" customWidth="1"/>
    <col min="15129" max="15129" width="2.42578125" customWidth="1"/>
    <col min="15357" max="15357" width="14.28515625" bestFit="1" customWidth="1"/>
    <col min="15358" max="15358" width="6.42578125" bestFit="1" customWidth="1"/>
    <col min="15359" max="15359" width="2.7109375" customWidth="1"/>
    <col min="15360" max="15360" width="8.42578125" bestFit="1" customWidth="1"/>
    <col min="15361" max="15361" width="2.7109375" customWidth="1"/>
    <col min="15362" max="15362" width="6.28515625" customWidth="1"/>
    <col min="15363" max="15363" width="2.7109375" customWidth="1"/>
    <col min="15364" max="15364" width="6" customWidth="1"/>
    <col min="15365" max="15365" width="6.140625" customWidth="1"/>
    <col min="15366" max="15366" width="9" customWidth="1"/>
    <col min="15367" max="15367" width="8.42578125" customWidth="1"/>
    <col min="15368" max="15369" width="10.42578125" customWidth="1"/>
    <col min="15370" max="15370" width="9.7109375" customWidth="1"/>
    <col min="15371" max="15371" width="8.85546875" bestFit="1" customWidth="1"/>
    <col min="15372" max="15372" width="5.7109375" customWidth="1"/>
    <col min="15373" max="15374" width="7.7109375" customWidth="1"/>
    <col min="15375" max="15375" width="14.42578125" bestFit="1" customWidth="1"/>
    <col min="15376" max="15377" width="8.7109375" customWidth="1"/>
    <col min="15378" max="15378" width="10.28515625" customWidth="1"/>
    <col min="15379" max="15379" width="11.42578125" customWidth="1"/>
    <col min="15380" max="15383" width="9.85546875" bestFit="1" customWidth="1"/>
    <col min="15384" max="15384" width="12" customWidth="1"/>
    <col min="15385" max="15385" width="2.42578125" customWidth="1"/>
    <col min="15613" max="15613" width="14.28515625" bestFit="1" customWidth="1"/>
    <col min="15614" max="15614" width="6.42578125" bestFit="1" customWidth="1"/>
    <col min="15615" max="15615" width="2.7109375" customWidth="1"/>
    <col min="15616" max="15616" width="8.42578125" bestFit="1" customWidth="1"/>
    <col min="15617" max="15617" width="2.7109375" customWidth="1"/>
    <col min="15618" max="15618" width="6.28515625" customWidth="1"/>
    <col min="15619" max="15619" width="2.7109375" customWidth="1"/>
    <col min="15620" max="15620" width="6" customWidth="1"/>
    <col min="15621" max="15621" width="6.140625" customWidth="1"/>
    <col min="15622" max="15622" width="9" customWidth="1"/>
    <col min="15623" max="15623" width="8.42578125" customWidth="1"/>
    <col min="15624" max="15625" width="10.42578125" customWidth="1"/>
    <col min="15626" max="15626" width="9.7109375" customWidth="1"/>
    <col min="15627" max="15627" width="8.85546875" bestFit="1" customWidth="1"/>
    <col min="15628" max="15628" width="5.7109375" customWidth="1"/>
    <col min="15629" max="15630" width="7.7109375" customWidth="1"/>
    <col min="15631" max="15631" width="14.42578125" bestFit="1" customWidth="1"/>
    <col min="15632" max="15633" width="8.7109375" customWidth="1"/>
    <col min="15634" max="15634" width="10.28515625" customWidth="1"/>
    <col min="15635" max="15635" width="11.42578125" customWidth="1"/>
    <col min="15636" max="15639" width="9.85546875" bestFit="1" customWidth="1"/>
    <col min="15640" max="15640" width="12" customWidth="1"/>
    <col min="15641" max="15641" width="2.42578125" customWidth="1"/>
    <col min="15869" max="15869" width="14.28515625" bestFit="1" customWidth="1"/>
    <col min="15870" max="15870" width="6.42578125" bestFit="1" customWidth="1"/>
    <col min="15871" max="15871" width="2.7109375" customWidth="1"/>
    <col min="15872" max="15872" width="8.42578125" bestFit="1" customWidth="1"/>
    <col min="15873" max="15873" width="2.7109375" customWidth="1"/>
    <col min="15874" max="15874" width="6.28515625" customWidth="1"/>
    <col min="15875" max="15875" width="2.7109375" customWidth="1"/>
    <col min="15876" max="15876" width="6" customWidth="1"/>
    <col min="15877" max="15877" width="6.140625" customWidth="1"/>
    <col min="15878" max="15878" width="9" customWidth="1"/>
    <col min="15879" max="15879" width="8.42578125" customWidth="1"/>
    <col min="15880" max="15881" width="10.42578125" customWidth="1"/>
    <col min="15882" max="15882" width="9.7109375" customWidth="1"/>
    <col min="15883" max="15883" width="8.85546875" bestFit="1" customWidth="1"/>
    <col min="15884" max="15884" width="5.7109375" customWidth="1"/>
    <col min="15885" max="15886" width="7.7109375" customWidth="1"/>
    <col min="15887" max="15887" width="14.42578125" bestFit="1" customWidth="1"/>
    <col min="15888" max="15889" width="8.7109375" customWidth="1"/>
    <col min="15890" max="15890" width="10.28515625" customWidth="1"/>
    <col min="15891" max="15891" width="11.42578125" customWidth="1"/>
    <col min="15892" max="15895" width="9.85546875" bestFit="1" customWidth="1"/>
    <col min="15896" max="15896" width="12" customWidth="1"/>
    <col min="15897" max="15897" width="2.42578125" customWidth="1"/>
    <col min="16125" max="16125" width="14.28515625" bestFit="1" customWidth="1"/>
    <col min="16126" max="16126" width="6.42578125" bestFit="1" customWidth="1"/>
    <col min="16127" max="16127" width="2.7109375" customWidth="1"/>
    <col min="16128" max="16128" width="8.42578125" bestFit="1" customWidth="1"/>
    <col min="16129" max="16129" width="2.7109375" customWidth="1"/>
    <col min="16130" max="16130" width="6.28515625" customWidth="1"/>
    <col min="16131" max="16131" width="2.7109375" customWidth="1"/>
    <col min="16132" max="16132" width="6" customWidth="1"/>
    <col min="16133" max="16133" width="6.140625" customWidth="1"/>
    <col min="16134" max="16134" width="9" customWidth="1"/>
    <col min="16135" max="16135" width="8.42578125" customWidth="1"/>
    <col min="16136" max="16137" width="10.42578125" customWidth="1"/>
    <col min="16138" max="16138" width="9.7109375" customWidth="1"/>
    <col min="16139" max="16139" width="8.85546875" bestFit="1" customWidth="1"/>
    <col min="16140" max="16140" width="5.7109375" customWidth="1"/>
    <col min="16141" max="16142" width="7.7109375" customWidth="1"/>
    <col min="16143" max="16143" width="14.42578125" bestFit="1" customWidth="1"/>
    <col min="16144" max="16145" width="8.7109375" customWidth="1"/>
    <col min="16146" max="16146" width="10.28515625" customWidth="1"/>
    <col min="16147" max="16147" width="11.42578125" customWidth="1"/>
    <col min="16148" max="16151" width="9.85546875" bestFit="1" customWidth="1"/>
    <col min="16152" max="16152" width="12" customWidth="1"/>
    <col min="16153" max="16153" width="2.42578125" customWidth="1"/>
  </cols>
  <sheetData>
    <row r="2" spans="2:29" s="1" customFormat="1" ht="35.1" customHeight="1" x14ac:dyDescent="0.25">
      <c r="B2" s="95"/>
      <c r="C2" s="95"/>
      <c r="D2" s="95"/>
      <c r="E2" s="95"/>
      <c r="F2" s="95"/>
      <c r="G2" s="109" t="s">
        <v>166</v>
      </c>
      <c r="H2" s="95"/>
      <c r="I2" s="95"/>
      <c r="J2" s="95"/>
      <c r="K2" s="95"/>
      <c r="L2" s="110"/>
      <c r="M2" s="95"/>
      <c r="N2" s="85"/>
      <c r="O2" s="95"/>
      <c r="P2" s="95"/>
      <c r="Q2" s="95"/>
      <c r="R2" s="95"/>
      <c r="S2" s="95"/>
      <c r="T2" s="95"/>
      <c r="U2" s="95"/>
      <c r="V2" s="95"/>
      <c r="W2" s="95"/>
    </row>
    <row r="3" spans="2:29" ht="26.25" x14ac:dyDescent="0.4">
      <c r="B3" s="90"/>
      <c r="C3" s="90"/>
      <c r="D3" s="90"/>
      <c r="E3" s="90"/>
      <c r="F3" s="90"/>
      <c r="G3" s="46" t="s">
        <v>193</v>
      </c>
      <c r="H3" s="224"/>
      <c r="J3" s="224" t="s">
        <v>194</v>
      </c>
      <c r="K3" s="90"/>
      <c r="L3" s="90"/>
      <c r="M3" s="142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2:29" ht="26.25" x14ac:dyDescent="0.4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42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9" x14ac:dyDescent="0.2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2:29" ht="35.1" customHeight="1" x14ac:dyDescent="0.25">
      <c r="B6" s="205" t="s">
        <v>91</v>
      </c>
      <c r="C6" s="114"/>
      <c r="D6" s="114"/>
      <c r="E6" s="114"/>
      <c r="F6" s="143"/>
      <c r="G6" s="114"/>
      <c r="H6" s="114"/>
      <c r="I6" s="144"/>
      <c r="J6" s="145"/>
      <c r="K6" s="145"/>
      <c r="L6" s="145"/>
      <c r="M6" s="145"/>
      <c r="N6" s="146"/>
      <c r="O6" s="147"/>
      <c r="P6" s="147"/>
      <c r="Q6" s="147"/>
      <c r="R6" s="148"/>
      <c r="S6" s="149"/>
      <c r="T6" s="150"/>
      <c r="U6" s="149"/>
      <c r="V6" s="90"/>
      <c r="W6" s="90"/>
    </row>
    <row r="7" spans="2:29" ht="35.1" customHeight="1" x14ac:dyDescent="0.25">
      <c r="B7" s="205" t="s">
        <v>160</v>
      </c>
      <c r="C7" s="114"/>
      <c r="D7" s="114"/>
      <c r="E7" s="114"/>
      <c r="F7" s="143"/>
      <c r="G7" s="114"/>
      <c r="H7" s="114"/>
      <c r="I7" s="144"/>
      <c r="J7" s="145"/>
      <c r="K7" s="145"/>
      <c r="L7" s="145"/>
      <c r="M7" s="145"/>
      <c r="N7" s="146"/>
      <c r="O7" s="147"/>
      <c r="P7" s="147"/>
      <c r="Q7" s="147"/>
      <c r="R7" s="148"/>
      <c r="S7" s="149"/>
      <c r="T7" s="150"/>
      <c r="U7" s="149"/>
      <c r="V7" s="90"/>
      <c r="W7" s="90"/>
    </row>
    <row r="8" spans="2:29" ht="35.1" customHeight="1" x14ac:dyDescent="0.25">
      <c r="B8" s="209" t="s">
        <v>55</v>
      </c>
      <c r="C8" s="151"/>
      <c r="D8" s="151"/>
      <c r="E8" s="151"/>
      <c r="F8" s="152"/>
      <c r="G8" s="151"/>
      <c r="H8" s="151"/>
      <c r="I8" s="153"/>
      <c r="J8" s="154"/>
      <c r="K8" s="154"/>
      <c r="L8" s="154"/>
      <c r="M8" s="154"/>
      <c r="N8" s="155"/>
      <c r="O8" s="156"/>
      <c r="P8" s="156"/>
      <c r="Q8" s="156"/>
      <c r="R8" s="157"/>
      <c r="S8" s="149"/>
      <c r="T8" s="149"/>
      <c r="U8" s="149"/>
      <c r="V8" s="90"/>
      <c r="W8" s="90"/>
    </row>
    <row r="9" spans="2:29" ht="20.25" x14ac:dyDescent="0.25">
      <c r="B9" s="158"/>
      <c r="C9" s="92"/>
      <c r="D9" s="92"/>
      <c r="E9" s="92"/>
      <c r="F9" s="90"/>
      <c r="G9" s="92"/>
      <c r="H9" s="92"/>
      <c r="I9" s="159"/>
      <c r="J9" s="150"/>
      <c r="K9" s="150"/>
      <c r="L9" s="150"/>
      <c r="M9" s="150"/>
      <c r="N9" s="158"/>
      <c r="O9" s="149"/>
      <c r="P9" s="149"/>
      <c r="Q9" s="149"/>
      <c r="R9" s="149"/>
      <c r="S9" s="149"/>
      <c r="T9" s="149"/>
      <c r="U9" s="149"/>
      <c r="V9" s="90"/>
      <c r="W9" s="90"/>
    </row>
    <row r="10" spans="2:29" ht="20.25" x14ac:dyDescent="0.25">
      <c r="B10" s="158"/>
      <c r="C10" s="92"/>
      <c r="D10" s="92"/>
      <c r="E10" s="92"/>
      <c r="F10" s="90"/>
      <c r="G10" s="92"/>
      <c r="H10" s="92"/>
      <c r="I10" s="159"/>
      <c r="J10" s="150"/>
      <c r="K10" s="150"/>
      <c r="L10" s="150"/>
      <c r="M10" s="150"/>
      <c r="N10" s="158"/>
      <c r="O10" s="149"/>
      <c r="P10" s="149"/>
      <c r="Q10" s="149"/>
      <c r="R10" s="149"/>
      <c r="S10" s="149"/>
      <c r="T10" s="149"/>
      <c r="U10" s="149"/>
      <c r="V10" s="90"/>
      <c r="W10" s="90"/>
    </row>
    <row r="11" spans="2:29" x14ac:dyDescent="0.25">
      <c r="B11" s="149"/>
      <c r="C11" s="149"/>
      <c r="D11" s="149"/>
      <c r="E11" s="149"/>
      <c r="F11" s="149"/>
      <c r="G11" s="150"/>
      <c r="H11" s="150"/>
      <c r="I11" s="159"/>
      <c r="J11" s="150"/>
      <c r="K11" s="150"/>
      <c r="L11" s="150"/>
      <c r="M11" s="150"/>
      <c r="N11" s="149"/>
      <c r="O11" s="149"/>
      <c r="P11" s="149"/>
      <c r="Q11" s="149"/>
      <c r="R11" s="149"/>
      <c r="S11" s="149"/>
      <c r="T11" s="149"/>
      <c r="U11" s="149"/>
      <c r="V11" s="90"/>
      <c r="W11" s="90"/>
    </row>
    <row r="12" spans="2:29" s="1" customFormat="1" ht="19.5" customHeight="1" x14ac:dyDescent="0.25">
      <c r="B12" s="324" t="s">
        <v>167</v>
      </c>
      <c r="C12" s="327" t="s">
        <v>168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327" t="s">
        <v>169</v>
      </c>
      <c r="O12" s="328"/>
      <c r="P12" s="329"/>
      <c r="Q12" s="327" t="s">
        <v>170</v>
      </c>
      <c r="R12" s="328"/>
      <c r="S12" s="328"/>
      <c r="T12" s="329"/>
      <c r="U12" s="327" t="s">
        <v>171</v>
      </c>
      <c r="V12" s="328"/>
      <c r="W12" s="329"/>
    </row>
    <row r="13" spans="2:29" s="1" customFormat="1" ht="18" x14ac:dyDescent="0.25">
      <c r="B13" s="325"/>
      <c r="C13" s="330" t="s">
        <v>172</v>
      </c>
      <c r="D13" s="331"/>
      <c r="E13" s="331"/>
      <c r="F13" s="331"/>
      <c r="G13" s="331"/>
      <c r="H13" s="331"/>
      <c r="I13" s="331"/>
      <c r="J13" s="324" t="s">
        <v>173</v>
      </c>
      <c r="K13" s="160" t="s">
        <v>174</v>
      </c>
      <c r="L13" s="334" t="s">
        <v>175</v>
      </c>
      <c r="M13" s="325" t="s">
        <v>176</v>
      </c>
      <c r="N13" s="161" t="s">
        <v>177</v>
      </c>
      <c r="O13" s="161" t="s">
        <v>177</v>
      </c>
      <c r="P13" s="324" t="s">
        <v>169</v>
      </c>
      <c r="Q13" s="331" t="s">
        <v>178</v>
      </c>
      <c r="R13" s="161" t="s">
        <v>179</v>
      </c>
      <c r="S13" s="161" t="s">
        <v>180</v>
      </c>
      <c r="T13" s="161" t="s">
        <v>181</v>
      </c>
      <c r="U13" s="161" t="s">
        <v>182</v>
      </c>
      <c r="V13" s="161" t="s">
        <v>183</v>
      </c>
      <c r="W13" s="161" t="s">
        <v>181</v>
      </c>
    </row>
    <row r="14" spans="2:29" s="1" customFormat="1" ht="18" x14ac:dyDescent="0.25">
      <c r="B14" s="326"/>
      <c r="C14" s="332"/>
      <c r="D14" s="333"/>
      <c r="E14" s="333"/>
      <c r="F14" s="333"/>
      <c r="G14" s="333"/>
      <c r="H14" s="333"/>
      <c r="I14" s="333"/>
      <c r="J14" s="326"/>
      <c r="K14" s="162" t="s">
        <v>184</v>
      </c>
      <c r="L14" s="335"/>
      <c r="M14" s="326"/>
      <c r="N14" s="162" t="s">
        <v>185</v>
      </c>
      <c r="O14" s="162" t="s">
        <v>186</v>
      </c>
      <c r="P14" s="326"/>
      <c r="Q14" s="333"/>
      <c r="R14" s="162" t="s">
        <v>187</v>
      </c>
      <c r="S14" s="162" t="s">
        <v>188</v>
      </c>
      <c r="T14" s="162" t="s">
        <v>189</v>
      </c>
      <c r="U14" s="162" t="s">
        <v>183</v>
      </c>
      <c r="V14" s="162" t="s">
        <v>188</v>
      </c>
      <c r="W14" s="162" t="s">
        <v>190</v>
      </c>
    </row>
    <row r="15" spans="2:29" s="172" customFormat="1" ht="24.95" customHeight="1" x14ac:dyDescent="0.25">
      <c r="B15" s="163"/>
      <c r="C15" s="164"/>
      <c r="D15" s="165" t="s">
        <v>191</v>
      </c>
      <c r="E15" s="164"/>
      <c r="F15" s="165" t="s">
        <v>52</v>
      </c>
      <c r="G15" s="166"/>
      <c r="H15" s="165" t="s">
        <v>191</v>
      </c>
      <c r="I15" s="166"/>
      <c r="J15" s="167"/>
      <c r="K15" s="168">
        <f>(C15*1000+E15)-(G15*1000+I15)</f>
        <v>0</v>
      </c>
      <c r="L15" s="206"/>
      <c r="M15" s="169">
        <f>K15*L15</f>
        <v>0</v>
      </c>
      <c r="N15" s="164"/>
      <c r="O15" s="164"/>
      <c r="P15" s="168">
        <f>(N15-O15)</f>
        <v>0</v>
      </c>
      <c r="Q15" s="164"/>
      <c r="R15" s="168">
        <f>(1-((Q15-15.6)*0.0004514))*P15</f>
        <v>0</v>
      </c>
      <c r="S15" s="168">
        <f>+SUM(R$15:R15)</f>
        <v>0</v>
      </c>
      <c r="T15" s="170">
        <f>IF(M15=0,0,(R15/M15))</f>
        <v>0</v>
      </c>
      <c r="U15" s="171"/>
      <c r="V15" s="168">
        <f>+SUM(U$15:U15)</f>
        <v>0</v>
      </c>
      <c r="W15" s="170">
        <f>IF(M15=0,0,(U15/M15)*1000)</f>
        <v>0</v>
      </c>
      <c r="Y15" s="173"/>
      <c r="Z15" s="173"/>
      <c r="AA15" s="173"/>
      <c r="AB15" s="173"/>
      <c r="AC15" s="173"/>
    </row>
    <row r="16" spans="2:29" s="174" customFormat="1" ht="24.95" customHeight="1" x14ac:dyDescent="0.25">
      <c r="B16" s="163"/>
      <c r="C16" s="164"/>
      <c r="D16" s="165" t="s">
        <v>191</v>
      </c>
      <c r="E16" s="164"/>
      <c r="F16" s="165" t="s">
        <v>52</v>
      </c>
      <c r="G16" s="166"/>
      <c r="H16" s="165" t="s">
        <v>191</v>
      </c>
      <c r="I16" s="166"/>
      <c r="J16" s="167"/>
      <c r="K16" s="168">
        <f t="shared" ref="K16:K38" si="0">(C16*1000+E16)-(G16*1000+I16)</f>
        <v>0</v>
      </c>
      <c r="L16" s="206"/>
      <c r="M16" s="169">
        <f t="shared" ref="M16:M38" si="1">K16*L16</f>
        <v>0</v>
      </c>
      <c r="N16" s="164"/>
      <c r="O16" s="164"/>
      <c r="P16" s="168">
        <f t="shared" ref="P16:P38" si="2">(N16-O16)</f>
        <v>0</v>
      </c>
      <c r="Q16" s="164"/>
      <c r="R16" s="168">
        <f t="shared" ref="R16:R38" si="3">(1-((Q16-15.6)*0.0004514))*P16</f>
        <v>0</v>
      </c>
      <c r="S16" s="168">
        <f>+SUM(R$15:R16)</f>
        <v>0</v>
      </c>
      <c r="T16" s="170">
        <f t="shared" ref="T16:T38" si="4">IF(M16=0,0,(R16/M16))</f>
        <v>0</v>
      </c>
      <c r="U16" s="171"/>
      <c r="V16" s="168">
        <f>+SUM(U$15:U16)</f>
        <v>0</v>
      </c>
      <c r="W16" s="170">
        <f t="shared" ref="W16:W38" si="5">IF(M16=0,0,(U16/M16)*1000)</f>
        <v>0</v>
      </c>
      <c r="Y16" s="175"/>
      <c r="Z16" s="175"/>
      <c r="AA16" s="175"/>
      <c r="AB16" s="175"/>
      <c r="AC16" s="175"/>
    </row>
    <row r="17" spans="2:29" s="174" customFormat="1" ht="24.95" customHeight="1" x14ac:dyDescent="0.25">
      <c r="B17" s="163"/>
      <c r="C17" s="164"/>
      <c r="D17" s="165" t="s">
        <v>191</v>
      </c>
      <c r="E17" s="164"/>
      <c r="F17" s="165" t="s">
        <v>52</v>
      </c>
      <c r="G17" s="166"/>
      <c r="H17" s="165" t="s">
        <v>191</v>
      </c>
      <c r="I17" s="166"/>
      <c r="J17" s="167"/>
      <c r="K17" s="168">
        <f t="shared" si="0"/>
        <v>0</v>
      </c>
      <c r="L17" s="206"/>
      <c r="M17" s="169">
        <f t="shared" si="1"/>
        <v>0</v>
      </c>
      <c r="N17" s="164"/>
      <c r="O17" s="164"/>
      <c r="P17" s="168">
        <f t="shared" si="2"/>
        <v>0</v>
      </c>
      <c r="Q17" s="164"/>
      <c r="R17" s="168">
        <f t="shared" si="3"/>
        <v>0</v>
      </c>
      <c r="S17" s="168">
        <f>+SUM(R$15:R17)</f>
        <v>0</v>
      </c>
      <c r="T17" s="170">
        <f t="shared" si="4"/>
        <v>0</v>
      </c>
      <c r="U17" s="171"/>
      <c r="V17" s="168">
        <f>+SUM(U$15:U17)</f>
        <v>0</v>
      </c>
      <c r="W17" s="170">
        <f t="shared" si="5"/>
        <v>0</v>
      </c>
      <c r="Y17" s="175"/>
      <c r="Z17" s="175"/>
      <c r="AA17" s="175"/>
      <c r="AB17" s="175"/>
      <c r="AC17" s="175"/>
    </row>
    <row r="18" spans="2:29" s="174" customFormat="1" ht="24.95" customHeight="1" x14ac:dyDescent="0.25">
      <c r="B18" s="163"/>
      <c r="C18" s="164"/>
      <c r="D18" s="165" t="s">
        <v>191</v>
      </c>
      <c r="E18" s="164"/>
      <c r="F18" s="165" t="s">
        <v>52</v>
      </c>
      <c r="G18" s="166"/>
      <c r="H18" s="165" t="s">
        <v>191</v>
      </c>
      <c r="I18" s="166"/>
      <c r="J18" s="167"/>
      <c r="K18" s="168">
        <f t="shared" si="0"/>
        <v>0</v>
      </c>
      <c r="L18" s="206"/>
      <c r="M18" s="169">
        <f t="shared" si="1"/>
        <v>0</v>
      </c>
      <c r="N18" s="164"/>
      <c r="O18" s="164"/>
      <c r="P18" s="168">
        <f t="shared" si="2"/>
        <v>0</v>
      </c>
      <c r="Q18" s="164"/>
      <c r="R18" s="168">
        <f t="shared" si="3"/>
        <v>0</v>
      </c>
      <c r="S18" s="168">
        <f>+SUM(R$15:R18)</f>
        <v>0</v>
      </c>
      <c r="T18" s="170">
        <f t="shared" si="4"/>
        <v>0</v>
      </c>
      <c r="U18" s="171"/>
      <c r="V18" s="168">
        <f>+SUM(U$15:U18)</f>
        <v>0</v>
      </c>
      <c r="W18" s="170">
        <f t="shared" si="5"/>
        <v>0</v>
      </c>
      <c r="Y18" s="175"/>
      <c r="Z18" s="175"/>
      <c r="AA18" s="175"/>
      <c r="AB18" s="175"/>
      <c r="AC18" s="175"/>
    </row>
    <row r="19" spans="2:29" s="174" customFormat="1" ht="24.95" customHeight="1" x14ac:dyDescent="0.25">
      <c r="B19" s="163"/>
      <c r="C19" s="164"/>
      <c r="D19" s="165" t="s">
        <v>191</v>
      </c>
      <c r="E19" s="164"/>
      <c r="F19" s="165" t="s">
        <v>52</v>
      </c>
      <c r="G19" s="166"/>
      <c r="H19" s="165" t="s">
        <v>191</v>
      </c>
      <c r="I19" s="166"/>
      <c r="J19" s="167"/>
      <c r="K19" s="168">
        <f t="shared" si="0"/>
        <v>0</v>
      </c>
      <c r="L19" s="206"/>
      <c r="M19" s="169">
        <f t="shared" si="1"/>
        <v>0</v>
      </c>
      <c r="N19" s="164"/>
      <c r="O19" s="164"/>
      <c r="P19" s="168">
        <f t="shared" si="2"/>
        <v>0</v>
      </c>
      <c r="Q19" s="164"/>
      <c r="R19" s="168">
        <f t="shared" si="3"/>
        <v>0</v>
      </c>
      <c r="S19" s="168">
        <f>+SUM(R$15:R19)</f>
        <v>0</v>
      </c>
      <c r="T19" s="170">
        <f t="shared" si="4"/>
        <v>0</v>
      </c>
      <c r="U19" s="171"/>
      <c r="V19" s="168">
        <f>+SUM(U$15:U19)</f>
        <v>0</v>
      </c>
      <c r="W19" s="170">
        <f t="shared" si="5"/>
        <v>0</v>
      </c>
      <c r="Y19" s="175"/>
      <c r="Z19" s="175"/>
      <c r="AA19" s="175"/>
      <c r="AB19" s="175"/>
      <c r="AC19" s="175"/>
    </row>
    <row r="20" spans="2:29" s="174" customFormat="1" ht="24.95" customHeight="1" x14ac:dyDescent="0.25">
      <c r="B20" s="163"/>
      <c r="C20" s="164"/>
      <c r="D20" s="165" t="s">
        <v>191</v>
      </c>
      <c r="E20" s="164"/>
      <c r="F20" s="165" t="s">
        <v>52</v>
      </c>
      <c r="G20" s="166"/>
      <c r="H20" s="165" t="s">
        <v>191</v>
      </c>
      <c r="I20" s="166"/>
      <c r="J20" s="167"/>
      <c r="K20" s="168">
        <f t="shared" si="0"/>
        <v>0</v>
      </c>
      <c r="L20" s="206"/>
      <c r="M20" s="169">
        <f t="shared" si="1"/>
        <v>0</v>
      </c>
      <c r="N20" s="164"/>
      <c r="O20" s="164"/>
      <c r="P20" s="168">
        <f t="shared" si="2"/>
        <v>0</v>
      </c>
      <c r="Q20" s="164"/>
      <c r="R20" s="168">
        <f t="shared" si="3"/>
        <v>0</v>
      </c>
      <c r="S20" s="168">
        <f>+SUM(R$15:R20)</f>
        <v>0</v>
      </c>
      <c r="T20" s="170">
        <f t="shared" si="4"/>
        <v>0</v>
      </c>
      <c r="U20" s="171"/>
      <c r="V20" s="168">
        <f>+SUM(U$15:U20)</f>
        <v>0</v>
      </c>
      <c r="W20" s="170">
        <f t="shared" si="5"/>
        <v>0</v>
      </c>
      <c r="Y20" s="175"/>
      <c r="Z20" s="175"/>
      <c r="AA20" s="175"/>
      <c r="AB20" s="175"/>
      <c r="AC20" s="175"/>
    </row>
    <row r="21" spans="2:29" s="174" customFormat="1" ht="24.95" customHeight="1" x14ac:dyDescent="0.25">
      <c r="B21" s="163"/>
      <c r="C21" s="164"/>
      <c r="D21" s="165" t="s">
        <v>191</v>
      </c>
      <c r="E21" s="164"/>
      <c r="F21" s="165" t="s">
        <v>52</v>
      </c>
      <c r="G21" s="166"/>
      <c r="H21" s="165" t="s">
        <v>191</v>
      </c>
      <c r="I21" s="166"/>
      <c r="J21" s="167"/>
      <c r="K21" s="168">
        <f t="shared" si="0"/>
        <v>0</v>
      </c>
      <c r="L21" s="206"/>
      <c r="M21" s="169">
        <f t="shared" si="1"/>
        <v>0</v>
      </c>
      <c r="N21" s="164"/>
      <c r="O21" s="164"/>
      <c r="P21" s="168">
        <f t="shared" si="2"/>
        <v>0</v>
      </c>
      <c r="Q21" s="164"/>
      <c r="R21" s="168">
        <f t="shared" si="3"/>
        <v>0</v>
      </c>
      <c r="S21" s="168">
        <f>+SUM(R$15:R21)</f>
        <v>0</v>
      </c>
      <c r="T21" s="170">
        <f t="shared" si="4"/>
        <v>0</v>
      </c>
      <c r="U21" s="171"/>
      <c r="V21" s="168">
        <f>+SUM(U$15:U21)</f>
        <v>0</v>
      </c>
      <c r="W21" s="170">
        <f t="shared" si="5"/>
        <v>0</v>
      </c>
      <c r="Y21" s="175"/>
      <c r="Z21" s="175"/>
      <c r="AA21" s="175"/>
      <c r="AB21" s="175"/>
      <c r="AC21" s="175"/>
    </row>
    <row r="22" spans="2:29" s="174" customFormat="1" ht="24.95" customHeight="1" x14ac:dyDescent="0.25">
      <c r="B22" s="163"/>
      <c r="C22" s="164"/>
      <c r="D22" s="165" t="s">
        <v>191</v>
      </c>
      <c r="E22" s="164"/>
      <c r="F22" s="165" t="s">
        <v>52</v>
      </c>
      <c r="G22" s="166"/>
      <c r="H22" s="165" t="s">
        <v>191</v>
      </c>
      <c r="I22" s="166"/>
      <c r="J22" s="167"/>
      <c r="K22" s="168">
        <f t="shared" si="0"/>
        <v>0</v>
      </c>
      <c r="L22" s="206"/>
      <c r="M22" s="169">
        <f t="shared" si="1"/>
        <v>0</v>
      </c>
      <c r="N22" s="164"/>
      <c r="O22" s="164"/>
      <c r="P22" s="168">
        <f t="shared" si="2"/>
        <v>0</v>
      </c>
      <c r="Q22" s="164"/>
      <c r="R22" s="168">
        <f t="shared" si="3"/>
        <v>0</v>
      </c>
      <c r="S22" s="168">
        <f>+SUM(R$15:R22)</f>
        <v>0</v>
      </c>
      <c r="T22" s="170">
        <f t="shared" si="4"/>
        <v>0</v>
      </c>
      <c r="U22" s="171"/>
      <c r="V22" s="168">
        <f>+SUM(U$15:U22)</f>
        <v>0</v>
      </c>
      <c r="W22" s="170">
        <f t="shared" si="5"/>
        <v>0</v>
      </c>
      <c r="Y22" s="175"/>
      <c r="Z22" s="175"/>
      <c r="AA22" s="175"/>
      <c r="AB22" s="175"/>
      <c r="AC22" s="175"/>
    </row>
    <row r="23" spans="2:29" s="174" customFormat="1" ht="24.95" customHeight="1" x14ac:dyDescent="0.25">
      <c r="B23" s="163"/>
      <c r="C23" s="164"/>
      <c r="D23" s="165" t="s">
        <v>191</v>
      </c>
      <c r="E23" s="164"/>
      <c r="F23" s="165" t="s">
        <v>52</v>
      </c>
      <c r="G23" s="166"/>
      <c r="H23" s="165" t="s">
        <v>191</v>
      </c>
      <c r="I23" s="166"/>
      <c r="J23" s="167"/>
      <c r="K23" s="168">
        <f t="shared" si="0"/>
        <v>0</v>
      </c>
      <c r="L23" s="206"/>
      <c r="M23" s="169">
        <f t="shared" si="1"/>
        <v>0</v>
      </c>
      <c r="N23" s="164"/>
      <c r="O23" s="164"/>
      <c r="P23" s="168">
        <f t="shared" si="2"/>
        <v>0</v>
      </c>
      <c r="Q23" s="164"/>
      <c r="R23" s="168">
        <f t="shared" si="3"/>
        <v>0</v>
      </c>
      <c r="S23" s="168">
        <f>+SUM(R$15:R23)</f>
        <v>0</v>
      </c>
      <c r="T23" s="170">
        <f t="shared" si="4"/>
        <v>0</v>
      </c>
      <c r="U23" s="171"/>
      <c r="V23" s="168">
        <f>+SUM(U$15:U23)</f>
        <v>0</v>
      </c>
      <c r="W23" s="170">
        <f t="shared" si="5"/>
        <v>0</v>
      </c>
      <c r="Y23" s="175"/>
      <c r="Z23" s="175"/>
      <c r="AA23" s="175"/>
      <c r="AB23" s="175"/>
      <c r="AC23" s="175"/>
    </row>
    <row r="24" spans="2:29" s="174" customFormat="1" ht="24.95" customHeight="1" x14ac:dyDescent="0.25">
      <c r="B24" s="163"/>
      <c r="C24" s="164"/>
      <c r="D24" s="165" t="s">
        <v>191</v>
      </c>
      <c r="E24" s="164"/>
      <c r="F24" s="165" t="s">
        <v>52</v>
      </c>
      <c r="G24" s="166"/>
      <c r="H24" s="165" t="s">
        <v>191</v>
      </c>
      <c r="I24" s="166"/>
      <c r="J24" s="167"/>
      <c r="K24" s="168">
        <f t="shared" si="0"/>
        <v>0</v>
      </c>
      <c r="L24" s="206"/>
      <c r="M24" s="169">
        <f t="shared" si="1"/>
        <v>0</v>
      </c>
      <c r="N24" s="164"/>
      <c r="O24" s="164"/>
      <c r="P24" s="168">
        <f t="shared" si="2"/>
        <v>0</v>
      </c>
      <c r="Q24" s="164"/>
      <c r="R24" s="168">
        <f t="shared" si="3"/>
        <v>0</v>
      </c>
      <c r="S24" s="168">
        <f>+SUM(R$15:R24)</f>
        <v>0</v>
      </c>
      <c r="T24" s="170">
        <f t="shared" si="4"/>
        <v>0</v>
      </c>
      <c r="U24" s="171"/>
      <c r="V24" s="168">
        <f>+SUM(U$15:U24)</f>
        <v>0</v>
      </c>
      <c r="W24" s="170">
        <f t="shared" si="5"/>
        <v>0</v>
      </c>
      <c r="Y24" s="176"/>
      <c r="Z24" s="175"/>
      <c r="AA24" s="175"/>
      <c r="AB24" s="175"/>
      <c r="AC24" s="175"/>
    </row>
    <row r="25" spans="2:29" s="174" customFormat="1" ht="24.95" customHeight="1" x14ac:dyDescent="0.25">
      <c r="B25" s="163"/>
      <c r="C25" s="164"/>
      <c r="D25" s="165" t="s">
        <v>191</v>
      </c>
      <c r="E25" s="164"/>
      <c r="F25" s="165" t="s">
        <v>52</v>
      </c>
      <c r="G25" s="166"/>
      <c r="H25" s="165" t="s">
        <v>191</v>
      </c>
      <c r="I25" s="166"/>
      <c r="J25" s="167"/>
      <c r="K25" s="168">
        <f t="shared" si="0"/>
        <v>0</v>
      </c>
      <c r="L25" s="206"/>
      <c r="M25" s="169">
        <f t="shared" si="1"/>
        <v>0</v>
      </c>
      <c r="N25" s="164"/>
      <c r="O25" s="164"/>
      <c r="P25" s="168">
        <f t="shared" si="2"/>
        <v>0</v>
      </c>
      <c r="Q25" s="164"/>
      <c r="R25" s="168">
        <f t="shared" si="3"/>
        <v>0</v>
      </c>
      <c r="S25" s="168">
        <f>+SUM(R$15:R25)</f>
        <v>0</v>
      </c>
      <c r="T25" s="170">
        <f t="shared" si="4"/>
        <v>0</v>
      </c>
      <c r="U25" s="171"/>
      <c r="V25" s="168">
        <f>+SUM(U$15:U25)</f>
        <v>0</v>
      </c>
      <c r="W25" s="170">
        <f t="shared" si="5"/>
        <v>0</v>
      </c>
      <c r="Y25" s="177"/>
      <c r="Z25" s="175"/>
      <c r="AA25" s="175"/>
      <c r="AB25" s="175"/>
      <c r="AC25" s="175"/>
    </row>
    <row r="26" spans="2:29" s="174" customFormat="1" ht="24.95" customHeight="1" x14ac:dyDescent="0.25">
      <c r="B26" s="163"/>
      <c r="C26" s="164"/>
      <c r="D26" s="165" t="s">
        <v>191</v>
      </c>
      <c r="E26" s="164"/>
      <c r="F26" s="165" t="s">
        <v>52</v>
      </c>
      <c r="G26" s="166"/>
      <c r="H26" s="165" t="s">
        <v>191</v>
      </c>
      <c r="I26" s="166"/>
      <c r="J26" s="167"/>
      <c r="K26" s="168">
        <f t="shared" si="0"/>
        <v>0</v>
      </c>
      <c r="L26" s="206"/>
      <c r="M26" s="169">
        <f t="shared" si="1"/>
        <v>0</v>
      </c>
      <c r="N26" s="164"/>
      <c r="O26" s="164"/>
      <c r="P26" s="168">
        <f t="shared" si="2"/>
        <v>0</v>
      </c>
      <c r="Q26" s="164"/>
      <c r="R26" s="168">
        <f t="shared" si="3"/>
        <v>0</v>
      </c>
      <c r="S26" s="168">
        <f>+SUM(R$15:R26)</f>
        <v>0</v>
      </c>
      <c r="T26" s="170">
        <f t="shared" si="4"/>
        <v>0</v>
      </c>
      <c r="U26" s="171"/>
      <c r="V26" s="168">
        <f>+SUM(U$15:U26)</f>
        <v>0</v>
      </c>
      <c r="W26" s="170">
        <f t="shared" si="5"/>
        <v>0</v>
      </c>
      <c r="Y26" s="177"/>
      <c r="Z26" s="175"/>
      <c r="AA26" s="175"/>
      <c r="AB26" s="175"/>
      <c r="AC26" s="175"/>
    </row>
    <row r="27" spans="2:29" s="32" customFormat="1" ht="24.95" customHeight="1" x14ac:dyDescent="0.25">
      <c r="B27" s="178"/>
      <c r="C27" s="179"/>
      <c r="D27" s="165" t="s">
        <v>191</v>
      </c>
      <c r="E27" s="164"/>
      <c r="F27" s="165" t="s">
        <v>52</v>
      </c>
      <c r="G27" s="166"/>
      <c r="H27" s="165" t="s">
        <v>191</v>
      </c>
      <c r="I27" s="166"/>
      <c r="J27" s="167"/>
      <c r="K27" s="168">
        <f t="shared" si="0"/>
        <v>0</v>
      </c>
      <c r="L27" s="206"/>
      <c r="M27" s="169">
        <f t="shared" si="1"/>
        <v>0</v>
      </c>
      <c r="N27" s="164"/>
      <c r="O27" s="164"/>
      <c r="P27" s="168">
        <f t="shared" si="2"/>
        <v>0</v>
      </c>
      <c r="Q27" s="164"/>
      <c r="R27" s="168">
        <f t="shared" si="3"/>
        <v>0</v>
      </c>
      <c r="S27" s="168">
        <f>+SUM(R$15:R27)</f>
        <v>0</v>
      </c>
      <c r="T27" s="170">
        <f t="shared" si="4"/>
        <v>0</v>
      </c>
      <c r="U27" s="171"/>
      <c r="V27" s="168">
        <f>+SUM(U$15:U27)</f>
        <v>0</v>
      </c>
      <c r="W27" s="170">
        <f t="shared" si="5"/>
        <v>0</v>
      </c>
      <c r="Y27" s="180"/>
      <c r="Z27" s="180"/>
      <c r="AA27" s="180"/>
      <c r="AB27" s="180"/>
      <c r="AC27" s="180"/>
    </row>
    <row r="28" spans="2:29" s="32" customFormat="1" ht="24.95" customHeight="1" x14ac:dyDescent="0.25">
      <c r="B28" s="178"/>
      <c r="C28" s="179"/>
      <c r="D28" s="165" t="s">
        <v>191</v>
      </c>
      <c r="E28" s="164"/>
      <c r="F28" s="165" t="s">
        <v>52</v>
      </c>
      <c r="G28" s="166"/>
      <c r="H28" s="165" t="s">
        <v>191</v>
      </c>
      <c r="I28" s="166"/>
      <c r="J28" s="167"/>
      <c r="K28" s="168">
        <f t="shared" si="0"/>
        <v>0</v>
      </c>
      <c r="L28" s="206"/>
      <c r="M28" s="169">
        <f t="shared" si="1"/>
        <v>0</v>
      </c>
      <c r="N28" s="164"/>
      <c r="O28" s="164"/>
      <c r="P28" s="168">
        <f t="shared" si="2"/>
        <v>0</v>
      </c>
      <c r="Q28" s="164"/>
      <c r="R28" s="168">
        <f t="shared" si="3"/>
        <v>0</v>
      </c>
      <c r="S28" s="168">
        <f>+SUM(R$15:R28)</f>
        <v>0</v>
      </c>
      <c r="T28" s="170">
        <f t="shared" si="4"/>
        <v>0</v>
      </c>
      <c r="U28" s="171"/>
      <c r="V28" s="168">
        <f>+SUM(U$15:U28)</f>
        <v>0</v>
      </c>
      <c r="W28" s="170">
        <f t="shared" si="5"/>
        <v>0</v>
      </c>
      <c r="Y28" s="180"/>
      <c r="Z28" s="180"/>
      <c r="AA28" s="180"/>
      <c r="AB28" s="180"/>
      <c r="AC28" s="180"/>
    </row>
    <row r="29" spans="2:29" s="32" customFormat="1" ht="24.95" customHeight="1" x14ac:dyDescent="0.25">
      <c r="B29" s="178"/>
      <c r="C29" s="179"/>
      <c r="D29" s="165" t="s">
        <v>191</v>
      </c>
      <c r="E29" s="164"/>
      <c r="F29" s="165" t="s">
        <v>52</v>
      </c>
      <c r="G29" s="166"/>
      <c r="H29" s="165" t="s">
        <v>191</v>
      </c>
      <c r="I29" s="166"/>
      <c r="J29" s="167"/>
      <c r="K29" s="168">
        <f t="shared" si="0"/>
        <v>0</v>
      </c>
      <c r="L29" s="206"/>
      <c r="M29" s="169">
        <f t="shared" si="1"/>
        <v>0</v>
      </c>
      <c r="N29" s="164"/>
      <c r="O29" s="164"/>
      <c r="P29" s="168">
        <f t="shared" si="2"/>
        <v>0</v>
      </c>
      <c r="Q29" s="164"/>
      <c r="R29" s="168">
        <f t="shared" si="3"/>
        <v>0</v>
      </c>
      <c r="S29" s="168">
        <f>+SUM(R$15:R29)</f>
        <v>0</v>
      </c>
      <c r="T29" s="170">
        <f t="shared" si="4"/>
        <v>0</v>
      </c>
      <c r="U29" s="171"/>
      <c r="V29" s="168">
        <f>+SUM(U$15:U29)</f>
        <v>0</v>
      </c>
      <c r="W29" s="170">
        <f t="shared" si="5"/>
        <v>0</v>
      </c>
      <c r="Y29" s="180"/>
      <c r="Z29" s="180"/>
      <c r="AA29" s="180"/>
      <c r="AB29" s="180"/>
      <c r="AC29" s="180"/>
    </row>
    <row r="30" spans="2:29" s="32" customFormat="1" ht="24.95" customHeight="1" x14ac:dyDescent="0.25">
      <c r="B30" s="178"/>
      <c r="C30" s="179"/>
      <c r="D30" s="165" t="s">
        <v>191</v>
      </c>
      <c r="E30" s="164"/>
      <c r="F30" s="165" t="s">
        <v>52</v>
      </c>
      <c r="G30" s="166"/>
      <c r="H30" s="165" t="s">
        <v>191</v>
      </c>
      <c r="I30" s="166"/>
      <c r="J30" s="167"/>
      <c r="K30" s="168">
        <f t="shared" si="0"/>
        <v>0</v>
      </c>
      <c r="L30" s="206"/>
      <c r="M30" s="169">
        <f t="shared" si="1"/>
        <v>0</v>
      </c>
      <c r="N30" s="164"/>
      <c r="O30" s="164"/>
      <c r="P30" s="168">
        <f t="shared" si="2"/>
        <v>0</v>
      </c>
      <c r="Q30" s="164"/>
      <c r="R30" s="168">
        <f t="shared" si="3"/>
        <v>0</v>
      </c>
      <c r="S30" s="168">
        <f>+SUM(R$15:R30)</f>
        <v>0</v>
      </c>
      <c r="T30" s="170">
        <f t="shared" si="4"/>
        <v>0</v>
      </c>
      <c r="U30" s="171"/>
      <c r="V30" s="168">
        <f>+SUM(U$15:U30)</f>
        <v>0</v>
      </c>
      <c r="W30" s="170">
        <f t="shared" si="5"/>
        <v>0</v>
      </c>
      <c r="Y30" s="180"/>
      <c r="Z30" s="180"/>
      <c r="AA30" s="180"/>
      <c r="AB30" s="180"/>
      <c r="AC30" s="180"/>
    </row>
    <row r="31" spans="2:29" s="32" customFormat="1" ht="24.95" customHeight="1" x14ac:dyDescent="0.25">
      <c r="B31" s="178"/>
      <c r="C31" s="179"/>
      <c r="D31" s="165" t="s">
        <v>191</v>
      </c>
      <c r="E31" s="164"/>
      <c r="F31" s="165" t="s">
        <v>52</v>
      </c>
      <c r="G31" s="166"/>
      <c r="H31" s="165" t="s">
        <v>191</v>
      </c>
      <c r="I31" s="166"/>
      <c r="J31" s="167"/>
      <c r="K31" s="168">
        <f t="shared" si="0"/>
        <v>0</v>
      </c>
      <c r="L31" s="206"/>
      <c r="M31" s="169">
        <f t="shared" si="1"/>
        <v>0</v>
      </c>
      <c r="N31" s="164"/>
      <c r="O31" s="164"/>
      <c r="P31" s="168">
        <f t="shared" si="2"/>
        <v>0</v>
      </c>
      <c r="Q31" s="164"/>
      <c r="R31" s="168">
        <f t="shared" si="3"/>
        <v>0</v>
      </c>
      <c r="S31" s="168">
        <f>+SUM(R$15:R31)</f>
        <v>0</v>
      </c>
      <c r="T31" s="170">
        <f t="shared" si="4"/>
        <v>0</v>
      </c>
      <c r="U31" s="171"/>
      <c r="V31" s="168">
        <f>+SUM(U$15:U31)</f>
        <v>0</v>
      </c>
      <c r="W31" s="170">
        <f t="shared" si="5"/>
        <v>0</v>
      </c>
      <c r="Y31" s="180"/>
      <c r="Z31" s="180"/>
      <c r="AA31" s="180"/>
      <c r="AB31" s="180"/>
      <c r="AC31" s="180"/>
    </row>
    <row r="32" spans="2:29" s="32" customFormat="1" ht="24.95" customHeight="1" x14ac:dyDescent="0.25">
      <c r="B32" s="178"/>
      <c r="C32" s="179"/>
      <c r="D32" s="165" t="s">
        <v>191</v>
      </c>
      <c r="E32" s="164"/>
      <c r="F32" s="165" t="s">
        <v>52</v>
      </c>
      <c r="G32" s="166"/>
      <c r="H32" s="165" t="s">
        <v>191</v>
      </c>
      <c r="I32" s="166"/>
      <c r="J32" s="167"/>
      <c r="K32" s="168">
        <f t="shared" si="0"/>
        <v>0</v>
      </c>
      <c r="L32" s="206"/>
      <c r="M32" s="169">
        <f t="shared" si="1"/>
        <v>0</v>
      </c>
      <c r="N32" s="164"/>
      <c r="O32" s="164"/>
      <c r="P32" s="168">
        <f t="shared" si="2"/>
        <v>0</v>
      </c>
      <c r="Q32" s="164"/>
      <c r="R32" s="168">
        <f t="shared" si="3"/>
        <v>0</v>
      </c>
      <c r="S32" s="168">
        <f>+SUM(R$15:R32)</f>
        <v>0</v>
      </c>
      <c r="T32" s="170">
        <f t="shared" si="4"/>
        <v>0</v>
      </c>
      <c r="U32" s="171"/>
      <c r="V32" s="168">
        <f>+SUM(U$15:U32)</f>
        <v>0</v>
      </c>
      <c r="W32" s="170">
        <f t="shared" si="5"/>
        <v>0</v>
      </c>
      <c r="Y32" s="180"/>
      <c r="Z32" s="180"/>
      <c r="AA32" s="180"/>
      <c r="AB32" s="180"/>
      <c r="AC32" s="180"/>
    </row>
    <row r="33" spans="2:29" s="32" customFormat="1" ht="24.95" customHeight="1" x14ac:dyDescent="0.25">
      <c r="B33" s="178"/>
      <c r="C33" s="179"/>
      <c r="D33" s="165" t="s">
        <v>191</v>
      </c>
      <c r="E33" s="164"/>
      <c r="F33" s="165" t="s">
        <v>52</v>
      </c>
      <c r="G33" s="166"/>
      <c r="H33" s="165" t="s">
        <v>191</v>
      </c>
      <c r="I33" s="166"/>
      <c r="J33" s="167"/>
      <c r="K33" s="168">
        <f t="shared" si="0"/>
        <v>0</v>
      </c>
      <c r="L33" s="206"/>
      <c r="M33" s="169">
        <f t="shared" si="1"/>
        <v>0</v>
      </c>
      <c r="N33" s="164"/>
      <c r="O33" s="164"/>
      <c r="P33" s="168">
        <f t="shared" si="2"/>
        <v>0</v>
      </c>
      <c r="Q33" s="164"/>
      <c r="R33" s="168">
        <f t="shared" si="3"/>
        <v>0</v>
      </c>
      <c r="S33" s="168">
        <f>+SUM(R$15:R33)</f>
        <v>0</v>
      </c>
      <c r="T33" s="170">
        <f t="shared" si="4"/>
        <v>0</v>
      </c>
      <c r="U33" s="171"/>
      <c r="V33" s="168">
        <f>+SUM(U$15:U33)</f>
        <v>0</v>
      </c>
      <c r="W33" s="170">
        <f t="shared" si="5"/>
        <v>0</v>
      </c>
      <c r="Y33" s="180"/>
      <c r="Z33" s="181"/>
      <c r="AA33" s="181"/>
      <c r="AB33" s="181"/>
      <c r="AC33" s="180"/>
    </row>
    <row r="34" spans="2:29" s="32" customFormat="1" ht="24.95" customHeight="1" x14ac:dyDescent="0.25">
      <c r="B34" s="178"/>
      <c r="C34" s="179"/>
      <c r="D34" s="165" t="s">
        <v>191</v>
      </c>
      <c r="E34" s="164"/>
      <c r="F34" s="165" t="s">
        <v>52</v>
      </c>
      <c r="G34" s="166"/>
      <c r="H34" s="165" t="s">
        <v>191</v>
      </c>
      <c r="I34" s="166"/>
      <c r="J34" s="167"/>
      <c r="K34" s="168">
        <f t="shared" si="0"/>
        <v>0</v>
      </c>
      <c r="L34" s="206"/>
      <c r="M34" s="169">
        <f t="shared" si="1"/>
        <v>0</v>
      </c>
      <c r="N34" s="164"/>
      <c r="O34" s="164"/>
      <c r="P34" s="168">
        <f t="shared" si="2"/>
        <v>0</v>
      </c>
      <c r="Q34" s="164"/>
      <c r="R34" s="168">
        <f t="shared" si="3"/>
        <v>0</v>
      </c>
      <c r="S34" s="168">
        <f>+SUM(R$15:R34)</f>
        <v>0</v>
      </c>
      <c r="T34" s="170">
        <f t="shared" si="4"/>
        <v>0</v>
      </c>
      <c r="U34" s="171"/>
      <c r="V34" s="168">
        <f>+SUM(U$15:U34)</f>
        <v>0</v>
      </c>
      <c r="W34" s="170">
        <f t="shared" si="5"/>
        <v>0</v>
      </c>
      <c r="Y34" s="180"/>
      <c r="Z34" s="181"/>
      <c r="AA34" s="181"/>
      <c r="AB34" s="181"/>
      <c r="AC34" s="180"/>
    </row>
    <row r="35" spans="2:29" s="32" customFormat="1" ht="24.95" customHeight="1" x14ac:dyDescent="0.25">
      <c r="B35" s="178"/>
      <c r="C35" s="179"/>
      <c r="D35" s="165" t="s">
        <v>191</v>
      </c>
      <c r="E35" s="164"/>
      <c r="F35" s="165" t="s">
        <v>52</v>
      </c>
      <c r="G35" s="166"/>
      <c r="H35" s="165" t="s">
        <v>191</v>
      </c>
      <c r="I35" s="166"/>
      <c r="J35" s="167"/>
      <c r="K35" s="168">
        <f t="shared" si="0"/>
        <v>0</v>
      </c>
      <c r="L35" s="206"/>
      <c r="M35" s="169">
        <f t="shared" si="1"/>
        <v>0</v>
      </c>
      <c r="N35" s="164"/>
      <c r="O35" s="164"/>
      <c r="P35" s="168">
        <f t="shared" si="2"/>
        <v>0</v>
      </c>
      <c r="Q35" s="164"/>
      <c r="R35" s="168">
        <f t="shared" si="3"/>
        <v>0</v>
      </c>
      <c r="S35" s="168">
        <f>+SUM(R$15:R35)</f>
        <v>0</v>
      </c>
      <c r="T35" s="170">
        <f t="shared" si="4"/>
        <v>0</v>
      </c>
      <c r="U35" s="171"/>
      <c r="V35" s="168">
        <f>+SUM(U$15:U35)</f>
        <v>0</v>
      </c>
      <c r="W35" s="170">
        <f t="shared" si="5"/>
        <v>0</v>
      </c>
      <c r="Y35" s="180"/>
      <c r="Z35" s="180"/>
      <c r="AA35" s="180"/>
      <c r="AB35" s="180"/>
      <c r="AC35" s="180"/>
    </row>
    <row r="36" spans="2:29" s="32" customFormat="1" ht="24.95" customHeight="1" x14ac:dyDescent="0.25">
      <c r="B36" s="178"/>
      <c r="C36" s="179"/>
      <c r="D36" s="165" t="s">
        <v>191</v>
      </c>
      <c r="E36" s="164"/>
      <c r="F36" s="165" t="s">
        <v>52</v>
      </c>
      <c r="G36" s="166"/>
      <c r="H36" s="165" t="s">
        <v>191</v>
      </c>
      <c r="I36" s="166"/>
      <c r="J36" s="167"/>
      <c r="K36" s="168">
        <f t="shared" si="0"/>
        <v>0</v>
      </c>
      <c r="L36" s="206"/>
      <c r="M36" s="169">
        <f t="shared" si="1"/>
        <v>0</v>
      </c>
      <c r="N36" s="164"/>
      <c r="O36" s="164"/>
      <c r="P36" s="168">
        <f t="shared" si="2"/>
        <v>0</v>
      </c>
      <c r="Q36" s="164"/>
      <c r="R36" s="168">
        <f t="shared" si="3"/>
        <v>0</v>
      </c>
      <c r="S36" s="168">
        <f>+SUM(R$15:R36)</f>
        <v>0</v>
      </c>
      <c r="T36" s="170">
        <f t="shared" si="4"/>
        <v>0</v>
      </c>
      <c r="U36" s="171"/>
      <c r="V36" s="168">
        <f>+SUM(U$15:U36)</f>
        <v>0</v>
      </c>
      <c r="W36" s="170">
        <f t="shared" si="5"/>
        <v>0</v>
      </c>
      <c r="Y36" s="180"/>
      <c r="Z36" s="180"/>
      <c r="AA36" s="180"/>
      <c r="AB36" s="180"/>
      <c r="AC36" s="180"/>
    </row>
    <row r="37" spans="2:29" s="32" customFormat="1" ht="24.95" customHeight="1" x14ac:dyDescent="0.25">
      <c r="B37" s="178"/>
      <c r="C37" s="179"/>
      <c r="D37" s="165" t="s">
        <v>191</v>
      </c>
      <c r="E37" s="164"/>
      <c r="F37" s="165" t="s">
        <v>52</v>
      </c>
      <c r="G37" s="166"/>
      <c r="H37" s="165" t="s">
        <v>191</v>
      </c>
      <c r="I37" s="166"/>
      <c r="J37" s="167"/>
      <c r="K37" s="168">
        <f t="shared" si="0"/>
        <v>0</v>
      </c>
      <c r="L37" s="206"/>
      <c r="M37" s="169">
        <f t="shared" si="1"/>
        <v>0</v>
      </c>
      <c r="N37" s="164"/>
      <c r="O37" s="164"/>
      <c r="P37" s="168">
        <f t="shared" si="2"/>
        <v>0</v>
      </c>
      <c r="Q37" s="164"/>
      <c r="R37" s="168">
        <f t="shared" si="3"/>
        <v>0</v>
      </c>
      <c r="S37" s="168">
        <f>+SUM(R$15:R37)</f>
        <v>0</v>
      </c>
      <c r="T37" s="170">
        <f t="shared" si="4"/>
        <v>0</v>
      </c>
      <c r="U37" s="171"/>
      <c r="V37" s="168">
        <f>+SUM(U$15:U37)</f>
        <v>0</v>
      </c>
      <c r="W37" s="170">
        <f t="shared" si="5"/>
        <v>0</v>
      </c>
      <c r="Y37" s="180"/>
      <c r="Z37" s="180"/>
      <c r="AA37" s="180"/>
      <c r="AB37" s="180"/>
      <c r="AC37" s="180"/>
    </row>
    <row r="38" spans="2:29" s="32" customFormat="1" ht="24.95" customHeight="1" x14ac:dyDescent="0.25">
      <c r="B38" s="178"/>
      <c r="C38" s="179"/>
      <c r="D38" s="165" t="s">
        <v>191</v>
      </c>
      <c r="E38" s="164"/>
      <c r="F38" s="165" t="s">
        <v>52</v>
      </c>
      <c r="G38" s="166"/>
      <c r="H38" s="165" t="s">
        <v>191</v>
      </c>
      <c r="I38" s="166"/>
      <c r="J38" s="167"/>
      <c r="K38" s="168">
        <f t="shared" si="0"/>
        <v>0</v>
      </c>
      <c r="L38" s="206"/>
      <c r="M38" s="169">
        <f t="shared" si="1"/>
        <v>0</v>
      </c>
      <c r="N38" s="164"/>
      <c r="O38" s="164"/>
      <c r="P38" s="168">
        <f t="shared" si="2"/>
        <v>0</v>
      </c>
      <c r="Q38" s="164"/>
      <c r="R38" s="168">
        <f t="shared" si="3"/>
        <v>0</v>
      </c>
      <c r="S38" s="168">
        <f>+SUM(R$15:R38)</f>
        <v>0</v>
      </c>
      <c r="T38" s="170">
        <f t="shared" si="4"/>
        <v>0</v>
      </c>
      <c r="U38" s="171"/>
      <c r="V38" s="168">
        <f>+SUM(U$15:U38)</f>
        <v>0</v>
      </c>
      <c r="W38" s="170">
        <f t="shared" si="5"/>
        <v>0</v>
      </c>
      <c r="Y38" s="180"/>
      <c r="Z38" s="180"/>
      <c r="AA38" s="180"/>
      <c r="AB38" s="180"/>
      <c r="AC38" s="180"/>
    </row>
    <row r="39" spans="2:29" s="31" customFormat="1" x14ac:dyDescent="0.25">
      <c r="B39" s="182"/>
      <c r="C39" s="183"/>
      <c r="D39" s="184"/>
      <c r="E39" s="183"/>
      <c r="F39" s="184"/>
      <c r="G39" s="183"/>
      <c r="H39" s="184"/>
      <c r="I39" s="183"/>
      <c r="J39" s="184"/>
      <c r="K39" s="185"/>
      <c r="L39" s="207"/>
      <c r="M39" s="186"/>
      <c r="N39" s="184"/>
      <c r="O39" s="184"/>
      <c r="P39" s="185"/>
      <c r="Q39" s="184"/>
      <c r="R39" s="185"/>
      <c r="S39" s="185"/>
      <c r="T39" s="187"/>
      <c r="U39" s="188"/>
      <c r="V39" s="189"/>
      <c r="W39" s="189"/>
      <c r="Y39" s="190"/>
    </row>
    <row r="40" spans="2:29" s="31" customFormat="1" x14ac:dyDescent="0.25">
      <c r="B40" s="182"/>
      <c r="C40" s="183"/>
      <c r="D40" s="184"/>
      <c r="E40" s="183"/>
      <c r="F40" s="184"/>
      <c r="G40" s="183"/>
      <c r="H40" s="184"/>
      <c r="I40" s="183"/>
      <c r="J40" s="184"/>
      <c r="K40" s="185"/>
      <c r="L40" s="207"/>
      <c r="M40" s="186"/>
      <c r="N40" s="184"/>
      <c r="O40" s="184"/>
      <c r="P40" s="185"/>
      <c r="Q40" s="184"/>
      <c r="R40" s="185"/>
      <c r="S40" s="185"/>
      <c r="T40" s="187"/>
      <c r="U40" s="188"/>
      <c r="V40" s="189"/>
      <c r="W40" s="189"/>
      <c r="Y40" s="191"/>
    </row>
    <row r="41" spans="2:29" s="31" customFormat="1" x14ac:dyDescent="0.25">
      <c r="B41" s="182"/>
      <c r="C41" s="183"/>
      <c r="D41" s="184"/>
      <c r="E41" s="183"/>
      <c r="F41" s="184"/>
      <c r="G41" s="183"/>
      <c r="H41" s="184"/>
      <c r="I41" s="183"/>
      <c r="J41" s="184"/>
      <c r="K41" s="185"/>
      <c r="L41" s="207"/>
      <c r="M41" s="186"/>
      <c r="N41" s="184"/>
      <c r="O41" s="184"/>
      <c r="P41" s="185"/>
      <c r="Q41" s="184"/>
      <c r="R41" s="185"/>
      <c r="S41" s="185"/>
      <c r="T41" s="187"/>
      <c r="U41" s="188"/>
      <c r="V41" s="189"/>
      <c r="W41" s="189"/>
      <c r="Y41" s="191"/>
    </row>
    <row r="42" spans="2:29" s="31" customFormat="1" x14ac:dyDescent="0.25">
      <c r="B42" s="182"/>
      <c r="C42" s="183"/>
      <c r="D42" s="184"/>
      <c r="E42" s="183"/>
      <c r="F42" s="184"/>
      <c r="G42" s="183"/>
      <c r="H42" s="184"/>
      <c r="I42" s="183"/>
      <c r="J42" s="184"/>
      <c r="K42" s="185"/>
      <c r="L42" s="207"/>
      <c r="M42" s="186"/>
      <c r="N42" s="184"/>
      <c r="O42" s="184"/>
      <c r="P42" s="185"/>
      <c r="Q42" s="184"/>
      <c r="R42" s="185"/>
      <c r="S42" s="185"/>
      <c r="T42" s="187"/>
      <c r="U42" s="188"/>
      <c r="V42" s="189"/>
      <c r="W42" s="189"/>
      <c r="Y42" s="190"/>
    </row>
    <row r="43" spans="2:29" s="31" customFormat="1" x14ac:dyDescent="0.25">
      <c r="B43" s="182"/>
      <c r="C43" s="183"/>
      <c r="D43" s="184"/>
      <c r="E43" s="183"/>
      <c r="F43" s="184"/>
      <c r="G43" s="183"/>
      <c r="H43" s="184"/>
      <c r="I43" s="183"/>
      <c r="J43" s="184"/>
      <c r="K43" s="185"/>
      <c r="L43" s="207"/>
      <c r="M43" s="186"/>
      <c r="N43" s="184"/>
      <c r="O43" s="184"/>
      <c r="P43" s="185"/>
      <c r="Q43" s="184"/>
      <c r="R43" s="185"/>
      <c r="S43" s="185"/>
      <c r="T43" s="187"/>
      <c r="U43" s="188"/>
      <c r="V43" s="189"/>
      <c r="W43" s="189"/>
      <c r="Y43" s="190"/>
    </row>
    <row r="44" spans="2:29" s="31" customFormat="1" x14ac:dyDescent="0.25">
      <c r="B44" s="182"/>
      <c r="C44" s="183"/>
      <c r="D44" s="184"/>
      <c r="E44" s="183"/>
      <c r="F44" s="184"/>
      <c r="G44" s="183"/>
      <c r="H44" s="184"/>
      <c r="I44" s="183"/>
      <c r="J44" s="184"/>
      <c r="K44" s="185"/>
      <c r="L44" s="207"/>
      <c r="M44" s="186"/>
      <c r="N44" s="184"/>
      <c r="O44" s="184"/>
      <c r="P44" s="185"/>
      <c r="Q44" s="184"/>
      <c r="R44" s="185"/>
      <c r="S44" s="185"/>
      <c r="T44" s="187"/>
      <c r="U44" s="188"/>
      <c r="V44" s="189"/>
      <c r="W44" s="189"/>
      <c r="Y44" s="190"/>
    </row>
    <row r="45" spans="2:29" s="31" customFormat="1" x14ac:dyDescent="0.25">
      <c r="B45" s="182"/>
      <c r="C45" s="183"/>
      <c r="D45" s="184"/>
      <c r="E45" s="183"/>
      <c r="F45" s="184"/>
      <c r="G45" s="183"/>
      <c r="H45" s="184"/>
      <c r="I45" s="183"/>
      <c r="J45" s="184"/>
      <c r="K45" s="185"/>
      <c r="L45" s="207"/>
      <c r="M45" s="186"/>
      <c r="N45" s="184"/>
      <c r="O45" s="184"/>
      <c r="P45" s="185"/>
      <c r="Q45" s="184"/>
      <c r="R45" s="185"/>
      <c r="S45" s="185"/>
      <c r="T45" s="187"/>
      <c r="U45" s="188"/>
      <c r="V45" s="189"/>
      <c r="W45" s="189"/>
      <c r="Y45" s="192"/>
    </row>
    <row r="46" spans="2:29" s="31" customFormat="1" x14ac:dyDescent="0.25">
      <c r="B46" s="182"/>
      <c r="C46" s="183"/>
      <c r="D46" s="184"/>
      <c r="E46" s="183"/>
      <c r="F46" s="184"/>
      <c r="G46" s="183"/>
      <c r="H46" s="184"/>
      <c r="I46" s="183"/>
      <c r="J46" s="184"/>
      <c r="K46" s="185"/>
      <c r="L46" s="207"/>
      <c r="M46" s="186"/>
      <c r="N46" s="184"/>
      <c r="O46" s="184"/>
      <c r="P46" s="185"/>
      <c r="Q46" s="184"/>
      <c r="R46" s="185"/>
      <c r="S46" s="185"/>
      <c r="T46" s="187"/>
      <c r="U46" s="188"/>
      <c r="V46" s="189"/>
      <c r="W46" s="189"/>
      <c r="Y46" s="191"/>
    </row>
    <row r="47" spans="2:29" s="31" customFormat="1" x14ac:dyDescent="0.25">
      <c r="B47" s="182"/>
      <c r="C47" s="183"/>
      <c r="D47" s="184"/>
      <c r="E47" s="183"/>
      <c r="F47" s="184"/>
      <c r="G47" s="183"/>
      <c r="H47" s="184"/>
      <c r="I47" s="183"/>
      <c r="J47" s="184"/>
      <c r="K47" s="185"/>
      <c r="L47" s="207"/>
      <c r="M47" s="186"/>
      <c r="N47" s="184"/>
      <c r="O47" s="184"/>
      <c r="P47" s="185"/>
      <c r="Q47" s="184"/>
      <c r="R47" s="185"/>
      <c r="S47" s="185"/>
      <c r="T47" s="187"/>
      <c r="U47" s="188"/>
      <c r="V47" s="189"/>
      <c r="W47" s="189"/>
      <c r="Y47" s="193"/>
    </row>
    <row r="48" spans="2:29" s="31" customFormat="1" x14ac:dyDescent="0.25">
      <c r="B48" s="182"/>
      <c r="C48" s="183"/>
      <c r="D48" s="184"/>
      <c r="E48" s="183"/>
      <c r="F48" s="184"/>
      <c r="G48" s="183"/>
      <c r="H48" s="184"/>
      <c r="I48" s="183"/>
      <c r="J48" s="184"/>
      <c r="K48" s="185"/>
      <c r="L48" s="207"/>
      <c r="M48" s="186"/>
      <c r="N48" s="184"/>
      <c r="O48" s="184"/>
      <c r="P48" s="185"/>
      <c r="Q48" s="184"/>
      <c r="R48" s="185"/>
      <c r="S48" s="185"/>
      <c r="T48" s="187"/>
      <c r="U48" s="188"/>
      <c r="V48" s="189"/>
      <c r="W48" s="189"/>
      <c r="Y48" s="190"/>
    </row>
    <row r="49" spans="2:27" s="31" customFormat="1" x14ac:dyDescent="0.25">
      <c r="B49" s="182"/>
      <c r="C49" s="183"/>
      <c r="D49" s="184"/>
      <c r="E49" s="183"/>
      <c r="F49" s="184"/>
      <c r="G49" s="183"/>
      <c r="H49" s="184"/>
      <c r="I49" s="183"/>
      <c r="J49" s="184"/>
      <c r="K49" s="185"/>
      <c r="L49" s="207"/>
      <c r="M49" s="186"/>
      <c r="N49" s="184"/>
      <c r="O49" s="184"/>
      <c r="P49" s="185"/>
      <c r="Q49" s="184"/>
      <c r="R49" s="185"/>
      <c r="S49" s="185"/>
      <c r="T49" s="187"/>
      <c r="U49" s="188"/>
      <c r="V49" s="189"/>
      <c r="W49" s="189"/>
      <c r="Y49" s="190"/>
    </row>
    <row r="50" spans="2:27" s="31" customFormat="1" x14ac:dyDescent="0.25">
      <c r="B50" s="182"/>
      <c r="C50" s="183"/>
      <c r="D50" s="184"/>
      <c r="E50" s="183"/>
      <c r="F50" s="184"/>
      <c r="G50" s="183"/>
      <c r="H50" s="184"/>
      <c r="I50" s="183"/>
      <c r="J50" s="184"/>
      <c r="K50" s="185"/>
      <c r="L50" s="207"/>
      <c r="M50" s="186"/>
      <c r="N50" s="184"/>
      <c r="O50" s="184"/>
      <c r="P50" s="185"/>
      <c r="Q50" s="184"/>
      <c r="R50" s="185"/>
      <c r="S50" s="185"/>
      <c r="T50" s="187"/>
      <c r="U50" s="188"/>
      <c r="V50" s="189"/>
      <c r="W50" s="189"/>
      <c r="Y50" s="190"/>
      <c r="Z50" s="194"/>
    </row>
    <row r="51" spans="2:27" s="31" customFormat="1" x14ac:dyDescent="0.25">
      <c r="B51" s="182"/>
      <c r="C51" s="183"/>
      <c r="D51" s="184"/>
      <c r="E51" s="183"/>
      <c r="F51" s="184"/>
      <c r="G51" s="183"/>
      <c r="H51" s="184"/>
      <c r="I51" s="183"/>
      <c r="J51" s="184"/>
      <c r="K51" s="185"/>
      <c r="L51" s="207"/>
      <c r="M51" s="186"/>
      <c r="N51" s="184"/>
      <c r="O51" s="184"/>
      <c r="P51" s="185"/>
      <c r="Q51" s="184"/>
      <c r="R51" s="185"/>
      <c r="S51" s="185"/>
      <c r="T51" s="187"/>
      <c r="U51" s="188"/>
      <c r="V51" s="189"/>
      <c r="W51" s="189"/>
      <c r="Y51" s="195"/>
    </row>
    <row r="52" spans="2:27" s="31" customFormat="1" x14ac:dyDescent="0.25">
      <c r="B52" s="182"/>
      <c r="C52" s="183"/>
      <c r="D52" s="184"/>
      <c r="E52" s="183"/>
      <c r="F52" s="184"/>
      <c r="G52" s="183"/>
      <c r="H52" s="184"/>
      <c r="I52" s="183"/>
      <c r="J52" s="184"/>
      <c r="K52" s="185"/>
      <c r="L52" s="207"/>
      <c r="M52" s="186"/>
      <c r="N52" s="184"/>
      <c r="O52" s="184"/>
      <c r="P52" s="185"/>
      <c r="Q52" s="184"/>
      <c r="R52" s="185"/>
      <c r="S52" s="185"/>
      <c r="T52" s="187"/>
      <c r="U52" s="188"/>
      <c r="V52" s="189"/>
      <c r="W52" s="189"/>
      <c r="Y52" s="192"/>
    </row>
    <row r="53" spans="2:27" s="31" customFormat="1" x14ac:dyDescent="0.25">
      <c r="B53" s="182"/>
      <c r="C53" s="183"/>
      <c r="D53" s="184"/>
      <c r="E53" s="183"/>
      <c r="F53" s="184"/>
      <c r="G53" s="183"/>
      <c r="H53" s="184"/>
      <c r="I53" s="183"/>
      <c r="J53" s="184"/>
      <c r="K53" s="185"/>
      <c r="L53" s="207"/>
      <c r="M53" s="186"/>
      <c r="N53" s="184"/>
      <c r="O53" s="184"/>
      <c r="P53" s="185"/>
      <c r="Q53" s="184"/>
      <c r="R53" s="185"/>
      <c r="S53" s="185"/>
      <c r="T53" s="187"/>
      <c r="U53" s="188"/>
      <c r="V53" s="189"/>
      <c r="W53" s="189"/>
      <c r="Y53" s="191"/>
    </row>
    <row r="54" spans="2:27" s="31" customFormat="1" x14ac:dyDescent="0.25">
      <c r="B54" s="182"/>
      <c r="C54" s="183"/>
      <c r="D54" s="184"/>
      <c r="E54" s="183"/>
      <c r="F54" s="184"/>
      <c r="G54" s="183"/>
      <c r="H54" s="184"/>
      <c r="I54" s="183"/>
      <c r="J54" s="184"/>
      <c r="K54" s="185"/>
      <c r="L54" s="207"/>
      <c r="M54" s="186"/>
      <c r="N54" s="184"/>
      <c r="O54" s="184"/>
      <c r="P54" s="185"/>
      <c r="Q54" s="184"/>
      <c r="R54" s="185"/>
      <c r="S54" s="185"/>
      <c r="T54" s="187"/>
      <c r="U54" s="188"/>
      <c r="V54" s="189"/>
      <c r="W54" s="189"/>
      <c r="Y54" s="190"/>
    </row>
    <row r="55" spans="2:27" s="31" customFormat="1" x14ac:dyDescent="0.25">
      <c r="B55" s="182"/>
      <c r="C55" s="183"/>
      <c r="D55" s="184"/>
      <c r="E55" s="183"/>
      <c r="F55" s="184"/>
      <c r="G55" s="183"/>
      <c r="H55" s="184"/>
      <c r="I55" s="183"/>
      <c r="J55" s="184"/>
      <c r="K55" s="185"/>
      <c r="L55" s="207"/>
      <c r="M55" s="186"/>
      <c r="N55" s="184"/>
      <c r="O55" s="184"/>
      <c r="P55" s="185"/>
      <c r="Q55" s="184"/>
      <c r="R55" s="185"/>
      <c r="S55" s="185"/>
      <c r="T55" s="187"/>
      <c r="U55" s="188"/>
      <c r="V55" s="189"/>
      <c r="W55" s="189"/>
      <c r="Y55" s="191"/>
      <c r="AA55" s="194"/>
    </row>
    <row r="56" spans="2:27" s="31" customFormat="1" x14ac:dyDescent="0.25">
      <c r="B56" s="182"/>
      <c r="C56" s="183"/>
      <c r="D56" s="184"/>
      <c r="E56" s="183"/>
      <c r="F56" s="184"/>
      <c r="G56" s="183"/>
      <c r="H56" s="184"/>
      <c r="I56" s="183"/>
      <c r="J56" s="184"/>
      <c r="K56" s="185"/>
      <c r="L56" s="207"/>
      <c r="M56" s="186"/>
      <c r="N56" s="184"/>
      <c r="O56" s="184"/>
      <c r="P56" s="185"/>
      <c r="Q56" s="184"/>
      <c r="R56" s="185"/>
      <c r="S56" s="185"/>
      <c r="T56" s="187"/>
      <c r="U56" s="188"/>
      <c r="V56" s="189"/>
      <c r="W56" s="189"/>
      <c r="Y56" s="191"/>
    </row>
    <row r="57" spans="2:27" s="31" customFormat="1" x14ac:dyDescent="0.25">
      <c r="B57" s="182"/>
      <c r="C57" s="183"/>
      <c r="D57" s="184"/>
      <c r="E57" s="183"/>
      <c r="F57" s="184"/>
      <c r="G57" s="183"/>
      <c r="H57" s="184"/>
      <c r="I57" s="183"/>
      <c r="J57" s="184"/>
      <c r="K57" s="185"/>
      <c r="L57" s="207"/>
      <c r="M57" s="186"/>
      <c r="N57" s="184"/>
      <c r="O57" s="184"/>
      <c r="P57" s="185"/>
      <c r="Q57" s="184"/>
      <c r="R57" s="185"/>
      <c r="S57" s="185"/>
      <c r="T57" s="187"/>
      <c r="U57" s="188"/>
      <c r="V57" s="189"/>
      <c r="W57" s="189"/>
      <c r="Y57" s="191"/>
    </row>
    <row r="58" spans="2:27" s="31" customFormat="1" x14ac:dyDescent="0.25">
      <c r="B58" s="182"/>
      <c r="C58" s="183"/>
      <c r="D58" s="184"/>
      <c r="E58" s="183"/>
      <c r="F58" s="184"/>
      <c r="G58" s="183"/>
      <c r="H58" s="184"/>
      <c r="I58" s="183"/>
      <c r="J58" s="184"/>
      <c r="K58" s="185"/>
      <c r="L58" s="207"/>
      <c r="M58" s="186"/>
      <c r="N58" s="184"/>
      <c r="O58" s="184"/>
      <c r="P58" s="185"/>
      <c r="Q58" s="184"/>
      <c r="R58" s="185"/>
      <c r="S58" s="185"/>
      <c r="T58" s="187"/>
      <c r="U58" s="188"/>
      <c r="V58" s="189"/>
      <c r="W58" s="189"/>
      <c r="Y58" s="191"/>
    </row>
    <row r="59" spans="2:27" s="31" customFormat="1" x14ac:dyDescent="0.25">
      <c r="B59" s="182"/>
      <c r="C59" s="183"/>
      <c r="D59" s="184"/>
      <c r="E59" s="183"/>
      <c r="F59" s="184"/>
      <c r="G59" s="183"/>
      <c r="H59" s="184"/>
      <c r="I59" s="183"/>
      <c r="J59" s="184"/>
      <c r="K59" s="185"/>
      <c r="L59" s="207"/>
      <c r="M59" s="186"/>
      <c r="N59" s="184"/>
      <c r="O59" s="184"/>
      <c r="P59" s="185"/>
      <c r="Q59" s="184"/>
      <c r="R59" s="185"/>
      <c r="S59" s="185"/>
      <c r="T59" s="187"/>
      <c r="U59" s="188"/>
      <c r="V59" s="189"/>
      <c r="W59" s="189"/>
      <c r="Y59" s="191"/>
    </row>
    <row r="60" spans="2:27" s="31" customFormat="1" x14ac:dyDescent="0.25">
      <c r="B60" s="182"/>
      <c r="C60" s="183"/>
      <c r="D60" s="184"/>
      <c r="E60" s="183"/>
      <c r="F60" s="184"/>
      <c r="G60" s="183"/>
      <c r="H60" s="184"/>
      <c r="I60" s="183"/>
      <c r="J60" s="184"/>
      <c r="K60" s="185"/>
      <c r="L60" s="207"/>
      <c r="M60" s="186"/>
      <c r="N60" s="184"/>
      <c r="O60" s="184"/>
      <c r="P60" s="185"/>
      <c r="Q60" s="184"/>
      <c r="R60" s="185"/>
      <c r="S60" s="185"/>
      <c r="T60" s="187"/>
      <c r="U60" s="188"/>
      <c r="V60" s="189"/>
      <c r="W60" s="189"/>
      <c r="Y60" s="190"/>
    </row>
    <row r="61" spans="2:27" s="31" customFormat="1" x14ac:dyDescent="0.25">
      <c r="B61" s="182"/>
      <c r="C61" s="183"/>
      <c r="D61" s="184"/>
      <c r="E61" s="183"/>
      <c r="F61" s="184"/>
      <c r="G61" s="183"/>
      <c r="H61" s="184"/>
      <c r="I61" s="183"/>
      <c r="J61" s="184"/>
      <c r="K61" s="185"/>
      <c r="L61" s="207"/>
      <c r="M61" s="186"/>
      <c r="N61" s="184"/>
      <c r="O61" s="184"/>
      <c r="P61" s="185"/>
      <c r="Q61" s="184"/>
      <c r="R61" s="185"/>
      <c r="S61" s="185"/>
      <c r="T61" s="187"/>
      <c r="U61" s="188"/>
      <c r="V61" s="189"/>
      <c r="W61" s="189"/>
      <c r="Y61" s="190"/>
    </row>
    <row r="62" spans="2:27" s="31" customFormat="1" x14ac:dyDescent="0.25">
      <c r="B62" s="182"/>
      <c r="C62" s="183"/>
      <c r="D62" s="184"/>
      <c r="E62" s="183"/>
      <c r="F62" s="184"/>
      <c r="G62" s="183"/>
      <c r="H62" s="184"/>
      <c r="I62" s="183"/>
      <c r="J62" s="184"/>
      <c r="K62" s="185"/>
      <c r="L62" s="207"/>
      <c r="M62" s="186"/>
      <c r="N62" s="184"/>
      <c r="O62" s="184"/>
      <c r="P62" s="185"/>
      <c r="Q62" s="184"/>
      <c r="R62" s="185"/>
      <c r="S62" s="185"/>
      <c r="T62" s="187"/>
      <c r="U62" s="188"/>
      <c r="V62" s="189"/>
      <c r="W62" s="189"/>
      <c r="Y62" s="190"/>
    </row>
    <row r="63" spans="2:27" s="31" customFormat="1" x14ac:dyDescent="0.25">
      <c r="B63" s="182"/>
      <c r="C63" s="183"/>
      <c r="D63" s="184"/>
      <c r="E63" s="183"/>
      <c r="F63" s="184"/>
      <c r="G63" s="183"/>
      <c r="H63" s="184"/>
      <c r="I63" s="183"/>
      <c r="J63" s="184"/>
      <c r="K63" s="185"/>
      <c r="L63" s="207"/>
      <c r="M63" s="186"/>
      <c r="N63" s="184"/>
      <c r="O63" s="184"/>
      <c r="P63" s="185"/>
      <c r="Q63" s="184"/>
      <c r="R63" s="185"/>
      <c r="S63" s="185"/>
      <c r="T63" s="187"/>
      <c r="U63" s="188"/>
      <c r="V63" s="189"/>
      <c r="W63" s="189"/>
      <c r="Y63" s="190"/>
    </row>
    <row r="64" spans="2:27" s="31" customFormat="1" x14ac:dyDescent="0.25">
      <c r="B64" s="182"/>
      <c r="C64" s="183"/>
      <c r="D64" s="184"/>
      <c r="E64" s="183"/>
      <c r="F64" s="184"/>
      <c r="G64" s="183"/>
      <c r="H64" s="184"/>
      <c r="I64" s="183"/>
      <c r="J64" s="184"/>
      <c r="K64" s="185"/>
      <c r="L64" s="207"/>
      <c r="M64" s="186"/>
      <c r="N64" s="184"/>
      <c r="O64" s="184"/>
      <c r="P64" s="185"/>
      <c r="Q64" s="184"/>
      <c r="R64" s="185"/>
      <c r="S64" s="185"/>
      <c r="T64" s="187"/>
      <c r="U64" s="188"/>
      <c r="V64" s="189"/>
      <c r="W64" s="189"/>
      <c r="Y64" s="190"/>
    </row>
    <row r="65" spans="2:25" s="31" customFormat="1" x14ac:dyDescent="0.25">
      <c r="B65" s="182"/>
      <c r="C65" s="183"/>
      <c r="D65" s="184"/>
      <c r="E65" s="183"/>
      <c r="F65" s="184"/>
      <c r="G65" s="183"/>
      <c r="H65" s="184"/>
      <c r="I65" s="183"/>
      <c r="J65" s="184"/>
      <c r="K65" s="185"/>
      <c r="L65" s="207"/>
      <c r="M65" s="186"/>
      <c r="N65" s="184"/>
      <c r="O65" s="184"/>
      <c r="P65" s="185"/>
      <c r="Q65" s="184"/>
      <c r="R65" s="185"/>
      <c r="S65" s="185"/>
      <c r="T65" s="187"/>
      <c r="U65" s="188"/>
      <c r="V65" s="189"/>
      <c r="W65" s="189"/>
      <c r="Y65" s="190"/>
    </row>
    <row r="66" spans="2:25" s="31" customFormat="1" x14ac:dyDescent="0.25">
      <c r="B66" s="182"/>
      <c r="C66" s="183"/>
      <c r="D66" s="184"/>
      <c r="E66" s="183"/>
      <c r="F66" s="184"/>
      <c r="G66" s="183"/>
      <c r="H66" s="184"/>
      <c r="I66" s="183"/>
      <c r="J66" s="184"/>
      <c r="K66" s="185"/>
      <c r="L66" s="207"/>
      <c r="M66" s="186"/>
      <c r="N66" s="184"/>
      <c r="O66" s="184"/>
      <c r="P66" s="185"/>
      <c r="Q66" s="184"/>
      <c r="R66" s="185"/>
      <c r="S66" s="185"/>
      <c r="T66" s="187"/>
      <c r="U66" s="188"/>
      <c r="V66" s="189"/>
      <c r="W66" s="189"/>
      <c r="Y66" s="190"/>
    </row>
    <row r="67" spans="2:25" s="31" customFormat="1" x14ac:dyDescent="0.25">
      <c r="B67" s="182"/>
      <c r="C67" s="183"/>
      <c r="D67" s="184"/>
      <c r="E67" s="183"/>
      <c r="F67" s="184"/>
      <c r="G67" s="183"/>
      <c r="H67" s="184"/>
      <c r="I67" s="183"/>
      <c r="J67" s="184"/>
      <c r="K67" s="185"/>
      <c r="L67" s="207"/>
      <c r="M67" s="186"/>
      <c r="N67" s="184"/>
      <c r="O67" s="184"/>
      <c r="P67" s="185"/>
      <c r="Q67" s="184"/>
      <c r="R67" s="185"/>
      <c r="S67" s="185"/>
      <c r="T67" s="187"/>
      <c r="U67" s="188"/>
      <c r="V67" s="189"/>
      <c r="W67" s="189"/>
      <c r="Y67" s="190"/>
    </row>
    <row r="68" spans="2:25" s="31" customFormat="1" x14ac:dyDescent="0.25">
      <c r="B68" s="182"/>
      <c r="C68" s="183"/>
      <c r="D68" s="184"/>
      <c r="E68" s="183"/>
      <c r="F68" s="184"/>
      <c r="G68" s="183"/>
      <c r="H68" s="184"/>
      <c r="I68" s="183"/>
      <c r="J68" s="184"/>
      <c r="K68" s="185"/>
      <c r="L68" s="207"/>
      <c r="M68" s="186"/>
      <c r="N68" s="184"/>
      <c r="O68" s="184"/>
      <c r="P68" s="185"/>
      <c r="Q68" s="184"/>
      <c r="R68" s="185"/>
      <c r="S68" s="185"/>
      <c r="T68" s="187"/>
      <c r="U68" s="188"/>
      <c r="V68" s="189"/>
      <c r="W68" s="189"/>
      <c r="Y68" s="191"/>
    </row>
    <row r="69" spans="2:25" s="31" customFormat="1" x14ac:dyDescent="0.25">
      <c r="B69" s="182"/>
      <c r="C69" s="183"/>
      <c r="D69" s="184"/>
      <c r="E69" s="183"/>
      <c r="F69" s="184"/>
      <c r="G69" s="183"/>
      <c r="H69" s="184"/>
      <c r="I69" s="183"/>
      <c r="J69" s="184"/>
      <c r="K69" s="185"/>
      <c r="L69" s="207"/>
      <c r="M69" s="186"/>
      <c r="N69" s="184"/>
      <c r="O69" s="184"/>
      <c r="P69" s="185"/>
      <c r="Q69" s="184"/>
      <c r="R69" s="185"/>
      <c r="S69" s="185"/>
      <c r="T69" s="187"/>
      <c r="U69" s="188"/>
      <c r="V69" s="189"/>
      <c r="W69" s="189"/>
      <c r="Y69" s="191"/>
    </row>
    <row r="70" spans="2:25" s="31" customFormat="1" x14ac:dyDescent="0.25">
      <c r="B70" s="182"/>
      <c r="C70" s="183"/>
      <c r="D70" s="184"/>
      <c r="E70" s="183"/>
      <c r="F70" s="184"/>
      <c r="G70" s="183"/>
      <c r="H70" s="184"/>
      <c r="I70" s="183"/>
      <c r="J70" s="184"/>
      <c r="K70" s="185"/>
      <c r="L70" s="207"/>
      <c r="M70" s="186"/>
      <c r="N70" s="184"/>
      <c r="O70" s="184"/>
      <c r="P70" s="185"/>
      <c r="Q70" s="184"/>
      <c r="R70" s="185"/>
      <c r="S70" s="185"/>
      <c r="T70" s="187"/>
      <c r="U70" s="188"/>
      <c r="V70" s="189"/>
      <c r="W70" s="189"/>
      <c r="Y70" s="191"/>
    </row>
    <row r="71" spans="2:25" s="31" customFormat="1" x14ac:dyDescent="0.25">
      <c r="B71" s="182"/>
      <c r="C71" s="183"/>
      <c r="D71" s="184"/>
      <c r="E71" s="183"/>
      <c r="F71" s="184"/>
      <c r="G71" s="183"/>
      <c r="H71" s="184"/>
      <c r="I71" s="183"/>
      <c r="J71" s="184"/>
      <c r="K71" s="185"/>
      <c r="L71" s="207"/>
      <c r="M71" s="186"/>
      <c r="N71" s="184"/>
      <c r="O71" s="184"/>
      <c r="P71" s="185"/>
      <c r="Q71" s="184"/>
      <c r="R71" s="185"/>
      <c r="S71" s="185"/>
      <c r="T71" s="187"/>
      <c r="U71" s="188"/>
      <c r="V71" s="189"/>
      <c r="W71" s="189"/>
      <c r="Y71" s="191"/>
    </row>
    <row r="72" spans="2:25" s="31" customFormat="1" x14ac:dyDescent="0.25">
      <c r="B72" s="182"/>
      <c r="C72" s="183"/>
      <c r="D72" s="184"/>
      <c r="E72" s="183"/>
      <c r="F72" s="184"/>
      <c r="G72" s="183"/>
      <c r="H72" s="184"/>
      <c r="I72" s="183"/>
      <c r="J72" s="184"/>
      <c r="K72" s="185"/>
      <c r="L72" s="207"/>
      <c r="M72" s="186"/>
      <c r="N72" s="184"/>
      <c r="O72" s="184"/>
      <c r="P72" s="185"/>
      <c r="Q72" s="184"/>
      <c r="R72" s="185"/>
      <c r="S72" s="185"/>
      <c r="T72" s="187"/>
      <c r="U72" s="188"/>
      <c r="V72" s="189"/>
      <c r="W72" s="189"/>
      <c r="Y72" s="196"/>
    </row>
    <row r="73" spans="2:25" s="31" customFormat="1" x14ac:dyDescent="0.25">
      <c r="B73" s="182"/>
      <c r="C73" s="183"/>
      <c r="D73" s="184"/>
      <c r="E73" s="183"/>
      <c r="F73" s="184"/>
      <c r="G73" s="183"/>
      <c r="H73" s="184"/>
      <c r="I73" s="183"/>
      <c r="J73" s="184"/>
      <c r="K73" s="185"/>
      <c r="L73" s="207"/>
      <c r="M73" s="186"/>
      <c r="N73" s="184"/>
      <c r="O73" s="184"/>
      <c r="P73" s="185"/>
      <c r="Q73" s="184"/>
      <c r="R73" s="185"/>
      <c r="S73" s="185"/>
      <c r="T73" s="187"/>
      <c r="U73" s="188"/>
      <c r="V73" s="189"/>
      <c r="W73" s="189"/>
      <c r="Y73" s="196"/>
    </row>
    <row r="74" spans="2:25" s="31" customFormat="1" x14ac:dyDescent="0.25">
      <c r="B74" s="182"/>
      <c r="C74" s="183"/>
      <c r="D74" s="184"/>
      <c r="E74" s="183"/>
      <c r="F74" s="184"/>
      <c r="G74" s="183"/>
      <c r="H74" s="184"/>
      <c r="I74" s="183"/>
      <c r="J74" s="184"/>
      <c r="K74" s="185"/>
      <c r="L74" s="207"/>
      <c r="M74" s="186"/>
      <c r="N74" s="184"/>
      <c r="O74" s="184"/>
      <c r="P74" s="185"/>
      <c r="Q74" s="184"/>
      <c r="R74" s="185"/>
      <c r="S74" s="185"/>
      <c r="T74" s="187"/>
      <c r="U74" s="188"/>
      <c r="V74" s="189"/>
      <c r="W74" s="189"/>
      <c r="Y74" s="190"/>
    </row>
    <row r="75" spans="2:25" s="31" customFormat="1" x14ac:dyDescent="0.25">
      <c r="B75" s="182"/>
      <c r="C75" s="183"/>
      <c r="D75" s="184"/>
      <c r="E75" s="183"/>
      <c r="F75" s="184"/>
      <c r="G75" s="183"/>
      <c r="H75" s="184"/>
      <c r="I75" s="183"/>
      <c r="J75" s="184"/>
      <c r="K75" s="185"/>
      <c r="L75" s="207"/>
      <c r="M75" s="186"/>
      <c r="N75" s="184"/>
      <c r="O75" s="184"/>
      <c r="P75" s="185"/>
      <c r="Q75" s="184"/>
      <c r="R75" s="185"/>
      <c r="S75" s="185"/>
      <c r="T75" s="187"/>
      <c r="U75" s="188"/>
      <c r="V75" s="189"/>
      <c r="W75" s="189"/>
      <c r="Y75" s="190"/>
    </row>
    <row r="76" spans="2:25" s="31" customFormat="1" x14ac:dyDescent="0.25">
      <c r="B76" s="182"/>
      <c r="C76" s="183"/>
      <c r="D76" s="184"/>
      <c r="E76" s="183"/>
      <c r="F76" s="184"/>
      <c r="G76" s="183"/>
      <c r="H76" s="184"/>
      <c r="I76" s="183"/>
      <c r="J76" s="184"/>
      <c r="K76" s="185"/>
      <c r="L76" s="207"/>
      <c r="M76" s="186"/>
      <c r="N76" s="184"/>
      <c r="O76" s="184"/>
      <c r="P76" s="185"/>
      <c r="Q76" s="184"/>
      <c r="R76" s="185"/>
      <c r="S76" s="185"/>
      <c r="T76" s="187"/>
      <c r="U76" s="188"/>
      <c r="V76" s="189"/>
      <c r="W76" s="189"/>
      <c r="Y76" s="190"/>
    </row>
    <row r="77" spans="2:25" s="31" customFormat="1" x14ac:dyDescent="0.25">
      <c r="B77" s="182"/>
      <c r="C77" s="183"/>
      <c r="D77" s="184"/>
      <c r="E77" s="183"/>
      <c r="F77" s="184"/>
      <c r="G77" s="183"/>
      <c r="H77" s="184"/>
      <c r="I77" s="183"/>
      <c r="J77" s="184"/>
      <c r="K77" s="185"/>
      <c r="L77" s="207"/>
      <c r="M77" s="186"/>
      <c r="N77" s="184"/>
      <c r="O77" s="184"/>
      <c r="P77" s="185"/>
      <c r="Q77" s="184"/>
      <c r="R77" s="185"/>
      <c r="S77" s="185"/>
      <c r="T77" s="187"/>
      <c r="U77" s="188"/>
      <c r="V77" s="189"/>
      <c r="W77" s="189"/>
      <c r="Y77" s="190"/>
    </row>
    <row r="78" spans="2:25" s="31" customFormat="1" x14ac:dyDescent="0.25">
      <c r="B78" s="182"/>
      <c r="C78" s="183"/>
      <c r="D78" s="184"/>
      <c r="E78" s="183"/>
      <c r="F78" s="184"/>
      <c r="G78" s="183"/>
      <c r="H78" s="184"/>
      <c r="I78" s="183"/>
      <c r="J78" s="184"/>
      <c r="K78" s="185"/>
      <c r="L78" s="207"/>
      <c r="M78" s="186"/>
      <c r="N78" s="184"/>
      <c r="O78" s="184"/>
      <c r="P78" s="185"/>
      <c r="Q78" s="184"/>
      <c r="R78" s="185"/>
      <c r="S78" s="185"/>
      <c r="T78" s="187"/>
      <c r="U78" s="188"/>
      <c r="V78" s="189"/>
      <c r="W78" s="189"/>
      <c r="Y78" s="191"/>
    </row>
    <row r="79" spans="2:25" s="31" customFormat="1" x14ac:dyDescent="0.25">
      <c r="B79" s="182"/>
      <c r="C79" s="183"/>
      <c r="D79" s="184"/>
      <c r="E79" s="183"/>
      <c r="F79" s="184"/>
      <c r="G79" s="183"/>
      <c r="H79" s="184"/>
      <c r="I79" s="183"/>
      <c r="J79" s="184"/>
      <c r="K79" s="185"/>
      <c r="L79" s="207"/>
      <c r="M79" s="186"/>
      <c r="N79" s="184"/>
      <c r="O79" s="184"/>
      <c r="P79" s="185"/>
      <c r="Q79" s="184"/>
      <c r="R79" s="185"/>
      <c r="S79" s="185"/>
      <c r="T79" s="187"/>
      <c r="U79" s="188"/>
      <c r="V79" s="189"/>
      <c r="W79" s="189"/>
      <c r="Y79" s="191"/>
    </row>
    <row r="80" spans="2:25" s="31" customFormat="1" x14ac:dyDescent="0.25">
      <c r="B80" s="182"/>
      <c r="C80" s="183"/>
      <c r="D80" s="184"/>
      <c r="E80" s="183"/>
      <c r="F80" s="184"/>
      <c r="G80" s="183"/>
      <c r="H80" s="184"/>
      <c r="I80" s="183"/>
      <c r="J80" s="184"/>
      <c r="K80" s="185"/>
      <c r="L80" s="207"/>
      <c r="M80" s="186"/>
      <c r="N80" s="184"/>
      <c r="O80" s="184"/>
      <c r="P80" s="185"/>
      <c r="Q80" s="184"/>
      <c r="R80" s="185"/>
      <c r="S80" s="185"/>
      <c r="T80" s="187"/>
      <c r="U80" s="188"/>
      <c r="V80" s="189"/>
      <c r="W80" s="189"/>
      <c r="Y80" s="191"/>
    </row>
    <row r="81" spans="2:25" s="31" customFormat="1" x14ac:dyDescent="0.25">
      <c r="B81" s="182"/>
      <c r="C81" s="183"/>
      <c r="D81" s="184"/>
      <c r="E81" s="183"/>
      <c r="F81" s="184"/>
      <c r="G81" s="183"/>
      <c r="H81" s="184"/>
      <c r="I81" s="183"/>
      <c r="J81" s="184"/>
      <c r="K81" s="185"/>
      <c r="L81" s="207"/>
      <c r="M81" s="186"/>
      <c r="N81" s="184"/>
      <c r="O81" s="184"/>
      <c r="P81" s="185"/>
      <c r="Q81" s="184"/>
      <c r="R81" s="185"/>
      <c r="S81" s="185"/>
      <c r="T81" s="187"/>
      <c r="U81" s="188"/>
      <c r="V81" s="189"/>
      <c r="W81" s="189"/>
      <c r="Y81" s="191"/>
    </row>
    <row r="82" spans="2:25" s="31" customFormat="1" x14ac:dyDescent="0.25">
      <c r="B82" s="182"/>
      <c r="C82" s="183"/>
      <c r="D82" s="184"/>
      <c r="E82" s="183"/>
      <c r="F82" s="184"/>
      <c r="G82" s="183"/>
      <c r="H82" s="184"/>
      <c r="I82" s="183"/>
      <c r="J82" s="184"/>
      <c r="K82" s="185"/>
      <c r="L82" s="207"/>
      <c r="M82" s="186"/>
      <c r="N82" s="184"/>
      <c r="O82" s="184"/>
      <c r="P82" s="185"/>
      <c r="Q82" s="184"/>
      <c r="R82" s="185"/>
      <c r="S82" s="185"/>
      <c r="T82" s="187"/>
      <c r="U82" s="188"/>
      <c r="V82" s="189"/>
      <c r="W82" s="189"/>
      <c r="Y82" s="191"/>
    </row>
    <row r="83" spans="2:25" s="31" customFormat="1" x14ac:dyDescent="0.25">
      <c r="B83" s="182"/>
      <c r="C83" s="183"/>
      <c r="D83" s="184"/>
      <c r="E83" s="183"/>
      <c r="F83" s="184"/>
      <c r="G83" s="183"/>
      <c r="H83" s="184"/>
      <c r="I83" s="183"/>
      <c r="J83" s="184"/>
      <c r="K83" s="185"/>
      <c r="L83" s="207"/>
      <c r="M83" s="186"/>
      <c r="N83" s="184"/>
      <c r="O83" s="184"/>
      <c r="P83" s="185"/>
      <c r="Q83" s="184"/>
      <c r="R83" s="185"/>
      <c r="S83" s="185"/>
      <c r="T83" s="187"/>
      <c r="U83" s="188"/>
      <c r="V83" s="189"/>
      <c r="W83" s="189"/>
      <c r="Y83" s="190"/>
    </row>
    <row r="84" spans="2:25" s="31" customFormat="1" x14ac:dyDescent="0.25">
      <c r="B84" s="182"/>
      <c r="C84" s="183"/>
      <c r="D84" s="184"/>
      <c r="E84" s="183"/>
      <c r="F84" s="184"/>
      <c r="G84" s="183"/>
      <c r="H84" s="184"/>
      <c r="I84" s="183"/>
      <c r="J84" s="184"/>
      <c r="K84" s="185"/>
      <c r="L84" s="207"/>
      <c r="M84" s="186"/>
      <c r="N84" s="184"/>
      <c r="O84" s="184"/>
      <c r="P84" s="185"/>
      <c r="Q84" s="184"/>
      <c r="R84" s="185"/>
      <c r="S84" s="185"/>
      <c r="T84" s="187"/>
      <c r="U84" s="188"/>
      <c r="V84" s="189"/>
      <c r="W84" s="189"/>
      <c r="Y84" s="190"/>
    </row>
    <row r="85" spans="2:25" s="31" customFormat="1" x14ac:dyDescent="0.25">
      <c r="B85" s="182"/>
      <c r="C85" s="183"/>
      <c r="D85" s="184"/>
      <c r="E85" s="183"/>
      <c r="F85" s="184"/>
      <c r="G85" s="183"/>
      <c r="H85" s="184"/>
      <c r="I85" s="183"/>
      <c r="J85" s="184"/>
      <c r="K85" s="185"/>
      <c r="L85" s="207"/>
      <c r="M85" s="186"/>
      <c r="N85" s="184"/>
      <c r="O85" s="184"/>
      <c r="P85" s="185"/>
      <c r="Q85" s="184"/>
      <c r="R85" s="185"/>
      <c r="S85" s="185"/>
      <c r="T85" s="187"/>
      <c r="U85" s="188"/>
      <c r="V85" s="189"/>
      <c r="W85" s="189"/>
      <c r="Y85" s="190"/>
    </row>
    <row r="86" spans="2:25" s="31" customFormat="1" x14ac:dyDescent="0.25">
      <c r="B86" s="182"/>
      <c r="C86" s="183"/>
      <c r="D86" s="184"/>
      <c r="E86" s="183"/>
      <c r="F86" s="184"/>
      <c r="G86" s="183"/>
      <c r="H86" s="184"/>
      <c r="I86" s="183"/>
      <c r="J86" s="184"/>
      <c r="K86" s="185"/>
      <c r="L86" s="207"/>
      <c r="M86" s="186"/>
      <c r="N86" s="184"/>
      <c r="O86" s="184"/>
      <c r="P86" s="185"/>
      <c r="Q86" s="184"/>
      <c r="R86" s="185"/>
      <c r="S86" s="185"/>
      <c r="T86" s="187"/>
      <c r="U86" s="188"/>
      <c r="V86" s="189"/>
      <c r="W86" s="189"/>
      <c r="Y86" s="190"/>
    </row>
    <row r="87" spans="2:25" s="31" customFormat="1" x14ac:dyDescent="0.25">
      <c r="B87" s="182"/>
      <c r="C87" s="183"/>
      <c r="D87" s="184"/>
      <c r="E87" s="183"/>
      <c r="F87" s="184"/>
      <c r="G87" s="183"/>
      <c r="H87" s="184"/>
      <c r="I87" s="183"/>
      <c r="J87" s="184"/>
      <c r="K87" s="185"/>
      <c r="L87" s="207"/>
      <c r="M87" s="186"/>
      <c r="N87" s="184"/>
      <c r="O87" s="184"/>
      <c r="P87" s="185"/>
      <c r="Q87" s="184"/>
      <c r="R87" s="185"/>
      <c r="S87" s="185"/>
      <c r="T87" s="187"/>
      <c r="U87" s="188"/>
      <c r="V87" s="189"/>
      <c r="W87" s="189"/>
      <c r="Y87" s="190"/>
    </row>
    <row r="88" spans="2:25" s="31" customFormat="1" x14ac:dyDescent="0.25">
      <c r="B88" s="182"/>
      <c r="C88" s="183"/>
      <c r="D88" s="184"/>
      <c r="E88" s="183"/>
      <c r="F88" s="184"/>
      <c r="G88" s="183"/>
      <c r="H88" s="184"/>
      <c r="I88" s="183"/>
      <c r="J88" s="184"/>
      <c r="K88" s="185"/>
      <c r="L88" s="207"/>
      <c r="M88" s="186"/>
      <c r="N88" s="184"/>
      <c r="O88" s="184"/>
      <c r="P88" s="185"/>
      <c r="Q88" s="184"/>
      <c r="R88" s="185"/>
      <c r="S88" s="185"/>
      <c r="T88" s="187"/>
      <c r="U88" s="188"/>
      <c r="V88" s="189"/>
      <c r="W88" s="189"/>
      <c r="Y88" s="190"/>
    </row>
    <row r="89" spans="2:25" s="31" customFormat="1" x14ac:dyDescent="0.25">
      <c r="B89" s="182"/>
      <c r="C89" s="183"/>
      <c r="D89" s="184"/>
      <c r="E89" s="183"/>
      <c r="F89" s="184"/>
      <c r="G89" s="183"/>
      <c r="H89" s="184"/>
      <c r="I89" s="183"/>
      <c r="J89" s="184"/>
      <c r="K89" s="185"/>
      <c r="L89" s="207"/>
      <c r="M89" s="186"/>
      <c r="N89" s="184"/>
      <c r="O89" s="184"/>
      <c r="P89" s="185"/>
      <c r="Q89" s="184"/>
      <c r="R89" s="185"/>
      <c r="S89" s="185"/>
      <c r="T89" s="187"/>
      <c r="U89" s="188"/>
      <c r="V89" s="189"/>
      <c r="W89" s="189"/>
      <c r="Y89" s="190"/>
    </row>
    <row r="90" spans="2:25" s="31" customFormat="1" x14ac:dyDescent="0.25">
      <c r="B90" s="182"/>
      <c r="C90" s="183"/>
      <c r="D90" s="184"/>
      <c r="E90" s="183"/>
      <c r="F90" s="184"/>
      <c r="G90" s="183"/>
      <c r="H90" s="184"/>
      <c r="I90" s="183"/>
      <c r="J90" s="184"/>
      <c r="K90" s="185"/>
      <c r="L90" s="207"/>
      <c r="M90" s="186"/>
      <c r="N90" s="184"/>
      <c r="O90" s="184"/>
      <c r="P90" s="185"/>
      <c r="Q90" s="184"/>
      <c r="R90" s="185"/>
      <c r="S90" s="185"/>
      <c r="T90" s="187"/>
      <c r="U90" s="188"/>
      <c r="V90" s="189"/>
      <c r="W90" s="189"/>
      <c r="Y90" s="190"/>
    </row>
    <row r="91" spans="2:25" s="31" customFormat="1" x14ac:dyDescent="0.25">
      <c r="B91" s="182"/>
      <c r="C91" s="183"/>
      <c r="D91" s="184"/>
      <c r="E91" s="183"/>
      <c r="F91" s="184"/>
      <c r="G91" s="183"/>
      <c r="H91" s="184"/>
      <c r="I91" s="183"/>
      <c r="J91" s="184"/>
      <c r="K91" s="185"/>
      <c r="L91" s="207"/>
      <c r="M91" s="186"/>
      <c r="N91" s="184"/>
      <c r="O91" s="184"/>
      <c r="P91" s="185"/>
      <c r="Q91" s="184"/>
      <c r="R91" s="185"/>
      <c r="S91" s="185"/>
      <c r="T91" s="187"/>
      <c r="U91" s="188"/>
      <c r="V91" s="189"/>
      <c r="W91" s="189"/>
      <c r="Y91" s="190"/>
    </row>
    <row r="92" spans="2:25" s="31" customFormat="1" x14ac:dyDescent="0.25">
      <c r="B92" s="182"/>
      <c r="C92" s="183"/>
      <c r="D92" s="184"/>
      <c r="E92" s="183"/>
      <c r="F92" s="184"/>
      <c r="G92" s="183"/>
      <c r="H92" s="184"/>
      <c r="I92" s="183"/>
      <c r="J92" s="184"/>
      <c r="K92" s="185"/>
      <c r="L92" s="207"/>
      <c r="M92" s="186"/>
      <c r="N92" s="184"/>
      <c r="O92" s="184"/>
      <c r="P92" s="185"/>
      <c r="Q92" s="184"/>
      <c r="R92" s="185"/>
      <c r="S92" s="185"/>
      <c r="T92" s="187"/>
      <c r="U92" s="188"/>
      <c r="V92" s="189"/>
      <c r="W92" s="189"/>
      <c r="Y92" s="190"/>
    </row>
    <row r="93" spans="2:25" s="31" customFormat="1" x14ac:dyDescent="0.25">
      <c r="B93" s="182"/>
      <c r="C93" s="183"/>
      <c r="D93" s="184"/>
      <c r="E93" s="183"/>
      <c r="F93" s="184"/>
      <c r="G93" s="183"/>
      <c r="H93" s="184"/>
      <c r="I93" s="183"/>
      <c r="J93" s="184"/>
      <c r="K93" s="185"/>
      <c r="L93" s="207"/>
      <c r="M93" s="186"/>
      <c r="N93" s="184"/>
      <c r="O93" s="184"/>
      <c r="P93" s="185"/>
      <c r="Q93" s="184"/>
      <c r="R93" s="185"/>
      <c r="S93" s="185"/>
      <c r="T93" s="187"/>
      <c r="U93" s="188"/>
      <c r="V93" s="189"/>
      <c r="W93" s="189"/>
      <c r="Y93" s="190"/>
    </row>
    <row r="94" spans="2:25" s="31" customFormat="1" x14ac:dyDescent="0.25">
      <c r="B94" s="182"/>
      <c r="C94" s="183"/>
      <c r="D94" s="184"/>
      <c r="E94" s="183"/>
      <c r="F94" s="184"/>
      <c r="G94" s="183"/>
      <c r="H94" s="184"/>
      <c r="I94" s="183"/>
      <c r="J94" s="184"/>
      <c r="K94" s="185"/>
      <c r="L94" s="207"/>
      <c r="M94" s="186"/>
      <c r="N94" s="184"/>
      <c r="O94" s="184"/>
      <c r="P94" s="185"/>
      <c r="Q94" s="184"/>
      <c r="R94" s="185"/>
      <c r="S94" s="185"/>
      <c r="T94" s="197"/>
      <c r="U94" s="188"/>
      <c r="V94" s="189"/>
      <c r="W94" s="189"/>
      <c r="Y94" s="190"/>
    </row>
    <row r="95" spans="2:25" s="31" customFormat="1" x14ac:dyDescent="0.25">
      <c r="B95" s="182"/>
      <c r="C95" s="183"/>
      <c r="D95" s="184"/>
      <c r="E95" s="183"/>
      <c r="F95" s="184"/>
      <c r="G95" s="183"/>
      <c r="H95" s="184"/>
      <c r="I95" s="183"/>
      <c r="J95" s="184"/>
      <c r="K95" s="185"/>
      <c r="L95" s="207"/>
      <c r="M95" s="186"/>
      <c r="N95" s="184"/>
      <c r="O95" s="184"/>
      <c r="P95" s="185"/>
      <c r="Q95" s="184"/>
      <c r="R95" s="185"/>
      <c r="S95" s="185"/>
      <c r="T95" s="197"/>
      <c r="U95" s="188"/>
      <c r="V95" s="189"/>
      <c r="W95" s="189"/>
      <c r="Y95" s="190"/>
    </row>
    <row r="96" spans="2:25" s="31" customFormat="1" x14ac:dyDescent="0.25">
      <c r="B96" s="182"/>
      <c r="C96" s="183"/>
      <c r="D96" s="184"/>
      <c r="E96" s="183"/>
      <c r="F96" s="184"/>
      <c r="G96" s="183"/>
      <c r="H96" s="184"/>
      <c r="I96" s="183"/>
      <c r="J96" s="184"/>
      <c r="K96" s="185"/>
      <c r="L96" s="207"/>
      <c r="M96" s="186"/>
      <c r="N96" s="184"/>
      <c r="O96" s="184"/>
      <c r="P96" s="185"/>
      <c r="Q96" s="184"/>
      <c r="R96" s="185"/>
      <c r="S96" s="185"/>
      <c r="T96" s="197"/>
      <c r="U96" s="188"/>
      <c r="V96" s="189"/>
      <c r="W96" s="189"/>
      <c r="Y96" s="190"/>
    </row>
    <row r="97" spans="2:25" s="31" customFormat="1" x14ac:dyDescent="0.25">
      <c r="B97" s="182"/>
      <c r="C97" s="183"/>
      <c r="D97" s="184"/>
      <c r="E97" s="183"/>
      <c r="F97" s="184"/>
      <c r="G97" s="183"/>
      <c r="H97" s="184"/>
      <c r="I97" s="183"/>
      <c r="J97" s="184"/>
      <c r="K97" s="183"/>
      <c r="L97" s="207"/>
      <c r="M97" s="186"/>
      <c r="N97" s="184"/>
      <c r="O97" s="184"/>
      <c r="P97" s="183"/>
      <c r="Q97" s="184"/>
      <c r="R97" s="185"/>
      <c r="S97" s="183"/>
      <c r="T97" s="197"/>
      <c r="U97" s="188"/>
      <c r="V97" s="189"/>
      <c r="W97" s="189"/>
      <c r="Y97" s="190"/>
    </row>
    <row r="98" spans="2:25" s="31" customFormat="1" x14ac:dyDescent="0.25">
      <c r="B98" s="198"/>
      <c r="C98" s="199"/>
      <c r="D98" s="199"/>
      <c r="E98" s="199"/>
      <c r="F98" s="199"/>
      <c r="G98" s="199"/>
      <c r="H98" s="199"/>
      <c r="I98" s="199"/>
      <c r="J98" s="199"/>
      <c r="K98" s="200"/>
      <c r="L98" s="208"/>
      <c r="M98" s="201"/>
      <c r="N98" s="202"/>
      <c r="O98" s="202"/>
      <c r="P98" s="202"/>
      <c r="Q98" s="202"/>
      <c r="R98" s="202"/>
      <c r="S98" s="202"/>
      <c r="T98" s="202"/>
      <c r="U98" s="202"/>
      <c r="V98" s="199"/>
      <c r="W98" s="201"/>
    </row>
    <row r="99" spans="2:25" s="31" customFormat="1" x14ac:dyDescent="0.25">
      <c r="B99" s="199"/>
      <c r="C99" s="199"/>
      <c r="D99" s="199"/>
      <c r="E99" s="199"/>
      <c r="F99" s="199"/>
      <c r="G99" s="199"/>
      <c r="H99" s="199"/>
      <c r="I99" s="199"/>
      <c r="J99" s="199"/>
      <c r="K99" s="203"/>
      <c r="L99" s="208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202"/>
    </row>
    <row r="100" spans="2:25" s="31" customFormat="1" x14ac:dyDescent="0.25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208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202"/>
    </row>
    <row r="101" spans="2:25" s="31" customFormat="1" x14ac:dyDescent="0.25"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208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202"/>
    </row>
    <row r="102" spans="2:25" x14ac:dyDescent="0.25">
      <c r="W102" s="204"/>
    </row>
    <row r="103" spans="2:25" x14ac:dyDescent="0.25">
      <c r="W103" s="204"/>
    </row>
    <row r="104" spans="2:25" x14ac:dyDescent="0.25">
      <c r="W104" s="204"/>
    </row>
    <row r="105" spans="2:25" x14ac:dyDescent="0.25">
      <c r="W105" s="204"/>
    </row>
    <row r="106" spans="2:25" x14ac:dyDescent="0.25">
      <c r="W106" s="204"/>
    </row>
    <row r="107" spans="2:25" x14ac:dyDescent="0.25">
      <c r="W107" s="204"/>
    </row>
    <row r="108" spans="2:25" x14ac:dyDescent="0.25">
      <c r="W108" s="204"/>
    </row>
    <row r="109" spans="2:25" x14ac:dyDescent="0.25">
      <c r="W109" s="204"/>
    </row>
    <row r="110" spans="2:25" x14ac:dyDescent="0.25">
      <c r="W110" s="204"/>
    </row>
    <row r="111" spans="2:25" x14ac:dyDescent="0.25">
      <c r="W111" s="204"/>
    </row>
    <row r="112" spans="2:25" x14ac:dyDescent="0.25">
      <c r="W112" s="204"/>
    </row>
    <row r="113" spans="23:23" x14ac:dyDescent="0.25">
      <c r="W113" s="204"/>
    </row>
    <row r="114" spans="23:23" x14ac:dyDescent="0.25">
      <c r="W114" s="204"/>
    </row>
    <row r="115" spans="23:23" x14ac:dyDescent="0.25">
      <c r="W115" s="204"/>
    </row>
    <row r="116" spans="23:23" x14ac:dyDescent="0.25">
      <c r="W116" s="204"/>
    </row>
    <row r="117" spans="23:23" x14ac:dyDescent="0.25">
      <c r="W117" s="204"/>
    </row>
    <row r="118" spans="23:23" x14ac:dyDescent="0.25">
      <c r="W118" s="204"/>
    </row>
    <row r="119" spans="23:23" x14ac:dyDescent="0.25">
      <c r="W119" s="204"/>
    </row>
    <row r="120" spans="23:23" x14ac:dyDescent="0.25">
      <c r="W120" s="204"/>
    </row>
    <row r="121" spans="23:23" x14ac:dyDescent="0.25">
      <c r="W121" s="204"/>
    </row>
    <row r="122" spans="23:23" x14ac:dyDescent="0.25">
      <c r="W122" s="204"/>
    </row>
    <row r="123" spans="23:23" x14ac:dyDescent="0.25">
      <c r="W123" s="204"/>
    </row>
    <row r="124" spans="23:23" x14ac:dyDescent="0.25">
      <c r="W124" s="204"/>
    </row>
    <row r="125" spans="23:23" x14ac:dyDescent="0.25">
      <c r="W125" s="204"/>
    </row>
    <row r="126" spans="23:23" x14ac:dyDescent="0.25">
      <c r="W126" s="204"/>
    </row>
    <row r="127" spans="23:23" x14ac:dyDescent="0.25">
      <c r="W127" s="204"/>
    </row>
    <row r="128" spans="23:23" x14ac:dyDescent="0.25">
      <c r="W128" s="204"/>
    </row>
    <row r="129" spans="23:23" x14ac:dyDescent="0.25">
      <c r="W129" s="204"/>
    </row>
    <row r="130" spans="23:23" x14ac:dyDescent="0.25">
      <c r="W130" s="204"/>
    </row>
    <row r="131" spans="23:23" x14ac:dyDescent="0.25">
      <c r="W131" s="204"/>
    </row>
    <row r="132" spans="23:23" x14ac:dyDescent="0.25">
      <c r="W132" s="204"/>
    </row>
    <row r="133" spans="23:23" x14ac:dyDescent="0.25">
      <c r="W133" s="204"/>
    </row>
    <row r="134" spans="23:23" x14ac:dyDescent="0.25">
      <c r="W134" s="204"/>
    </row>
    <row r="135" spans="23:23" x14ac:dyDescent="0.25">
      <c r="W135" s="204"/>
    </row>
    <row r="136" spans="23:23" x14ac:dyDescent="0.25">
      <c r="W136" s="204"/>
    </row>
    <row r="137" spans="23:23" x14ac:dyDescent="0.25">
      <c r="W137" s="204"/>
    </row>
    <row r="138" spans="23:23" x14ac:dyDescent="0.25">
      <c r="W138" s="204"/>
    </row>
    <row r="139" spans="23:23" x14ac:dyDescent="0.25">
      <c r="W139" s="204"/>
    </row>
    <row r="140" spans="23:23" x14ac:dyDescent="0.25">
      <c r="W140" s="204"/>
    </row>
    <row r="141" spans="23:23" x14ac:dyDescent="0.25">
      <c r="W141" s="204"/>
    </row>
    <row r="142" spans="23:23" x14ac:dyDescent="0.25">
      <c r="W142" s="204"/>
    </row>
    <row r="143" spans="23:23" x14ac:dyDescent="0.25">
      <c r="W143" s="204"/>
    </row>
    <row r="144" spans="23:23" x14ac:dyDescent="0.25">
      <c r="W144" s="204"/>
    </row>
    <row r="145" spans="23:23" x14ac:dyDescent="0.25">
      <c r="W145" s="204"/>
    </row>
    <row r="146" spans="23:23" x14ac:dyDescent="0.25">
      <c r="W146" s="204"/>
    </row>
    <row r="147" spans="23:23" x14ac:dyDescent="0.25">
      <c r="W147" s="204"/>
    </row>
    <row r="148" spans="23:23" x14ac:dyDescent="0.25">
      <c r="W148" s="204"/>
    </row>
    <row r="149" spans="23:23" x14ac:dyDescent="0.25">
      <c r="W149" s="204"/>
    </row>
    <row r="150" spans="23:23" x14ac:dyDescent="0.25">
      <c r="W150" s="204"/>
    </row>
    <row r="151" spans="23:23" x14ac:dyDescent="0.25">
      <c r="W151" s="204"/>
    </row>
    <row r="152" spans="23:23" x14ac:dyDescent="0.25">
      <c r="W152" s="204"/>
    </row>
    <row r="153" spans="23:23" x14ac:dyDescent="0.25">
      <c r="W153" s="204"/>
    </row>
    <row r="154" spans="23:23" x14ac:dyDescent="0.25">
      <c r="W154" s="204"/>
    </row>
    <row r="155" spans="23:23" x14ac:dyDescent="0.25">
      <c r="W155" s="204"/>
    </row>
    <row r="156" spans="23:23" x14ac:dyDescent="0.25">
      <c r="W156" s="204"/>
    </row>
    <row r="157" spans="23:23" x14ac:dyDescent="0.25">
      <c r="W157" s="204"/>
    </row>
    <row r="158" spans="23:23" x14ac:dyDescent="0.25">
      <c r="W158" s="204"/>
    </row>
    <row r="159" spans="23:23" x14ac:dyDescent="0.25">
      <c r="W159" s="204"/>
    </row>
    <row r="160" spans="23:23" x14ac:dyDescent="0.25">
      <c r="W160" s="204"/>
    </row>
    <row r="161" spans="23:23" x14ac:dyDescent="0.25">
      <c r="W161" s="204"/>
    </row>
    <row r="162" spans="23:23" x14ac:dyDescent="0.25">
      <c r="W162" s="204"/>
    </row>
    <row r="163" spans="23:23" x14ac:dyDescent="0.25">
      <c r="W163" s="204"/>
    </row>
    <row r="164" spans="23:23" x14ac:dyDescent="0.25">
      <c r="W164" s="204"/>
    </row>
    <row r="165" spans="23:23" x14ac:dyDescent="0.25">
      <c r="W165" s="204"/>
    </row>
    <row r="166" spans="23:23" x14ac:dyDescent="0.25">
      <c r="W166" s="204"/>
    </row>
    <row r="167" spans="23:23" x14ac:dyDescent="0.25">
      <c r="W167" s="204"/>
    </row>
    <row r="168" spans="23:23" x14ac:dyDescent="0.25">
      <c r="W168" s="204"/>
    </row>
    <row r="169" spans="23:23" x14ac:dyDescent="0.25">
      <c r="W169" s="204"/>
    </row>
    <row r="170" spans="23:23" x14ac:dyDescent="0.25">
      <c r="W170" s="204"/>
    </row>
    <row r="171" spans="23:23" x14ac:dyDescent="0.25">
      <c r="W171" s="204"/>
    </row>
    <row r="172" spans="23:23" x14ac:dyDescent="0.25">
      <c r="W172" s="204"/>
    </row>
    <row r="173" spans="23:23" x14ac:dyDescent="0.25">
      <c r="W173" s="204"/>
    </row>
    <row r="174" spans="23:23" x14ac:dyDescent="0.25">
      <c r="W174" s="204"/>
    </row>
    <row r="175" spans="23:23" x14ac:dyDescent="0.25">
      <c r="W175" s="204"/>
    </row>
    <row r="176" spans="23:23" x14ac:dyDescent="0.25">
      <c r="W176" s="204"/>
    </row>
    <row r="177" spans="23:23" x14ac:dyDescent="0.25">
      <c r="W177" s="204"/>
    </row>
    <row r="178" spans="23:23" x14ac:dyDescent="0.25">
      <c r="W178" s="204"/>
    </row>
    <row r="179" spans="23:23" x14ac:dyDescent="0.25">
      <c r="W179" s="204"/>
    </row>
    <row r="180" spans="23:23" x14ac:dyDescent="0.25">
      <c r="W180" s="204"/>
    </row>
    <row r="181" spans="23:23" x14ac:dyDescent="0.25">
      <c r="W181" s="204"/>
    </row>
    <row r="182" spans="23:23" x14ac:dyDescent="0.25">
      <c r="W182" s="204"/>
    </row>
    <row r="183" spans="23:23" x14ac:dyDescent="0.25">
      <c r="W183" s="204"/>
    </row>
    <row r="184" spans="23:23" x14ac:dyDescent="0.25">
      <c r="W184" s="204"/>
    </row>
    <row r="185" spans="23:23" x14ac:dyDescent="0.25">
      <c r="W185" s="204"/>
    </row>
    <row r="186" spans="23:23" x14ac:dyDescent="0.25">
      <c r="W186" s="204"/>
    </row>
    <row r="187" spans="23:23" x14ac:dyDescent="0.25">
      <c r="W187" s="204"/>
    </row>
    <row r="188" spans="23:23" x14ac:dyDescent="0.25">
      <c r="W188" s="204"/>
    </row>
    <row r="189" spans="23:23" x14ac:dyDescent="0.25">
      <c r="W189" s="204"/>
    </row>
    <row r="190" spans="23:23" x14ac:dyDescent="0.25">
      <c r="W190" s="204"/>
    </row>
    <row r="191" spans="23:23" x14ac:dyDescent="0.25">
      <c r="W191" s="204"/>
    </row>
    <row r="192" spans="23:23" x14ac:dyDescent="0.25">
      <c r="W192" s="204"/>
    </row>
    <row r="193" spans="23:23" x14ac:dyDescent="0.25">
      <c r="W193" s="204"/>
    </row>
    <row r="194" spans="23:23" x14ac:dyDescent="0.25">
      <c r="W194" s="204"/>
    </row>
    <row r="195" spans="23:23" x14ac:dyDescent="0.25">
      <c r="W195" s="204"/>
    </row>
    <row r="196" spans="23:23" x14ac:dyDescent="0.25">
      <c r="W196" s="204"/>
    </row>
    <row r="197" spans="23:23" x14ac:dyDescent="0.25">
      <c r="W197" s="204"/>
    </row>
    <row r="198" spans="23:23" x14ac:dyDescent="0.25">
      <c r="W198" s="204"/>
    </row>
    <row r="199" spans="23:23" x14ac:dyDescent="0.25">
      <c r="W199" s="204"/>
    </row>
    <row r="200" spans="23:23" x14ac:dyDescent="0.25">
      <c r="W200" s="204"/>
    </row>
    <row r="201" spans="23:23" x14ac:dyDescent="0.25">
      <c r="W201" s="204"/>
    </row>
    <row r="202" spans="23:23" x14ac:dyDescent="0.25">
      <c r="W202" s="204"/>
    </row>
    <row r="203" spans="23:23" x14ac:dyDescent="0.25">
      <c r="W203" s="204"/>
    </row>
    <row r="204" spans="23:23" x14ac:dyDescent="0.25">
      <c r="W204" s="204"/>
    </row>
    <row r="205" spans="23:23" x14ac:dyDescent="0.25">
      <c r="W205" s="204"/>
    </row>
    <row r="206" spans="23:23" x14ac:dyDescent="0.25">
      <c r="W206" s="204"/>
    </row>
    <row r="207" spans="23:23" x14ac:dyDescent="0.25">
      <c r="W207" s="204"/>
    </row>
    <row r="208" spans="23:23" x14ac:dyDescent="0.25">
      <c r="W208" s="204"/>
    </row>
    <row r="209" spans="23:23" x14ac:dyDescent="0.25">
      <c r="W209" s="204"/>
    </row>
    <row r="210" spans="23:23" x14ac:dyDescent="0.25">
      <c r="W210" s="204"/>
    </row>
    <row r="211" spans="23:23" x14ac:dyDescent="0.25">
      <c r="W211" s="204"/>
    </row>
    <row r="212" spans="23:23" x14ac:dyDescent="0.25">
      <c r="W212" s="204"/>
    </row>
    <row r="213" spans="23:23" x14ac:dyDescent="0.25">
      <c r="W213" s="204"/>
    </row>
    <row r="214" spans="23:23" x14ac:dyDescent="0.25">
      <c r="W214" s="204"/>
    </row>
    <row r="215" spans="23:23" x14ac:dyDescent="0.25">
      <c r="W215" s="204"/>
    </row>
    <row r="216" spans="23:23" x14ac:dyDescent="0.25">
      <c r="W216" s="204"/>
    </row>
    <row r="217" spans="23:23" x14ac:dyDescent="0.25">
      <c r="W217" s="204"/>
    </row>
    <row r="218" spans="23:23" x14ac:dyDescent="0.25">
      <c r="W218" s="204"/>
    </row>
    <row r="219" spans="23:23" x14ac:dyDescent="0.25">
      <c r="W219" s="204"/>
    </row>
    <row r="220" spans="23:23" x14ac:dyDescent="0.25">
      <c r="W220" s="204"/>
    </row>
    <row r="221" spans="23:23" x14ac:dyDescent="0.25">
      <c r="W221" s="204"/>
    </row>
    <row r="222" spans="23:23" x14ac:dyDescent="0.25">
      <c r="W222" s="204"/>
    </row>
    <row r="223" spans="23:23" x14ac:dyDescent="0.25">
      <c r="W223" s="204"/>
    </row>
    <row r="224" spans="23:23" x14ac:dyDescent="0.25">
      <c r="W224" s="204"/>
    </row>
    <row r="225" spans="23:23" x14ac:dyDescent="0.25">
      <c r="W225" s="204"/>
    </row>
    <row r="226" spans="23:23" x14ac:dyDescent="0.25">
      <c r="W226" s="204"/>
    </row>
    <row r="227" spans="23:23" x14ac:dyDescent="0.25">
      <c r="W227" s="204"/>
    </row>
    <row r="228" spans="23:23" x14ac:dyDescent="0.25">
      <c r="W228" s="204"/>
    </row>
    <row r="229" spans="23:23" x14ac:dyDescent="0.25">
      <c r="W229" s="204"/>
    </row>
    <row r="230" spans="23:23" x14ac:dyDescent="0.25">
      <c r="W230" s="204"/>
    </row>
    <row r="231" spans="23:23" x14ac:dyDescent="0.25">
      <c r="W231" s="204"/>
    </row>
    <row r="232" spans="23:23" x14ac:dyDescent="0.25">
      <c r="W232" s="204"/>
    </row>
    <row r="233" spans="23:23" x14ac:dyDescent="0.25">
      <c r="W233" s="204"/>
    </row>
    <row r="234" spans="23:23" x14ac:dyDescent="0.25">
      <c r="W234" s="204"/>
    </row>
    <row r="235" spans="23:23" x14ac:dyDescent="0.25">
      <c r="W235" s="204"/>
    </row>
    <row r="236" spans="23:23" x14ac:dyDescent="0.25">
      <c r="W236" s="204"/>
    </row>
    <row r="237" spans="23:23" x14ac:dyDescent="0.25">
      <c r="W237" s="204"/>
    </row>
    <row r="238" spans="23:23" x14ac:dyDescent="0.25">
      <c r="W238" s="204"/>
    </row>
    <row r="239" spans="23:23" x14ac:dyDescent="0.25">
      <c r="W239" s="204"/>
    </row>
    <row r="240" spans="23:23" x14ac:dyDescent="0.25">
      <c r="W240" s="204"/>
    </row>
    <row r="241" spans="23:23" x14ac:dyDescent="0.25">
      <c r="W241" s="204"/>
    </row>
    <row r="242" spans="23:23" x14ac:dyDescent="0.25">
      <c r="W242" s="204"/>
    </row>
  </sheetData>
  <mergeCells count="11">
    <mergeCell ref="B12:B14"/>
    <mergeCell ref="C12:M12"/>
    <mergeCell ref="N12:P12"/>
    <mergeCell ref="Q12:T12"/>
    <mergeCell ref="U12:W12"/>
    <mergeCell ref="C13:I14"/>
    <mergeCell ref="J13:J14"/>
    <mergeCell ref="L13:L14"/>
    <mergeCell ref="M13:M14"/>
    <mergeCell ref="P13:P14"/>
    <mergeCell ref="Q13:Q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granulometria</vt:lpstr>
      <vt:lpstr>desgaste</vt:lpstr>
      <vt:lpstr>lajas_agujas</vt:lpstr>
      <vt:lpstr>chatura</vt:lpstr>
      <vt:lpstr>dimetil_sulfoxido</vt:lpstr>
      <vt:lpstr>sulfato_sodio</vt:lpstr>
      <vt:lpstr>polvo_impalpable</vt:lpstr>
      <vt:lpstr>membrana</vt:lpstr>
      <vt:lpstr>chatura!Área_de_impresión</vt:lpstr>
      <vt:lpstr>desgaste!Área_de_impresión</vt:lpstr>
      <vt:lpstr>dimetil_sulfoxido!Área_de_impresión</vt:lpstr>
      <vt:lpstr>granulometria!Área_de_impresión</vt:lpstr>
      <vt:lpstr>lajas_agujas!Área_de_impresión</vt:lpstr>
      <vt:lpstr>membrana!Área_de_impresión</vt:lpstr>
      <vt:lpstr>polvo_impalpable!Área_de_impresión</vt:lpstr>
      <vt:lpstr>sulfato_sodio!Área_de_impresión</vt:lpstr>
    </vt:vector>
  </TitlesOfParts>
  <Company>MTOP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BILINSKI</cp:lastModifiedBy>
  <cp:lastPrinted>2019-11-06T15:29:24Z</cp:lastPrinted>
  <dcterms:created xsi:type="dcterms:W3CDTF">2019-09-23T12:17:56Z</dcterms:created>
  <dcterms:modified xsi:type="dcterms:W3CDTF">2019-11-28T12:53:32Z</dcterms:modified>
</cp:coreProperties>
</file>