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7231911\Desktop\PLANILLAS DE ENSAYOS\"/>
    </mc:Choice>
  </mc:AlternateContent>
  <bookViews>
    <workbookView xWindow="0" yWindow="0" windowWidth="21600" windowHeight="9345" tabRatio="879" firstSheet="2" activeTab="12"/>
  </bookViews>
  <sheets>
    <sheet name="testigos" sheetId="10" r:id="rId1"/>
    <sheet name="granulometria" sheetId="6" r:id="rId2"/>
    <sheet name="p.esp_absorcion" sheetId="11" r:id="rId3"/>
    <sheet name="lajas_agujas" sheetId="9" r:id="rId4"/>
    <sheet name="dimetil_sulfoxido" sheetId="23" r:id="rId5"/>
    <sheet name="sulfato_sodio" sheetId="8" r:id="rId6"/>
    <sheet name="chatura" sheetId="17" r:id="rId7"/>
    <sheet name="adhesividad" sheetId="24" r:id="rId8"/>
    <sheet name="eq_arena" sheetId="12" r:id="rId9"/>
    <sheet name="desgaste" sheetId="7" r:id="rId10"/>
    <sheet name="densidad_max" sheetId="14" r:id="rId11"/>
    <sheet name="marshall" sheetId="13" r:id="rId12"/>
    <sheet name="remanente" sheetId="25" r:id="rId13"/>
  </sheets>
  <definedNames>
    <definedName name="_xlnm.Print_Area" localSheetId="7">adhesividad!$B$2:$I$39</definedName>
    <definedName name="_xlnm.Print_Area" localSheetId="6">chatura!$B$2:$H$39</definedName>
    <definedName name="_xlnm.Print_Area" localSheetId="10">densidad_max!$B$2:$K$25</definedName>
    <definedName name="_xlnm.Print_Area" localSheetId="9">desgaste!$B$2:$M$59</definedName>
    <definedName name="_xlnm.Print_Area" localSheetId="4">dimetil_sulfoxido!$B$2:$M$32</definedName>
    <definedName name="_xlnm.Print_Area" localSheetId="8">eq_arena!$B$2:$L$21</definedName>
    <definedName name="_xlnm.Print_Area" localSheetId="1">granulometria!$B$2:$O$68</definedName>
    <definedName name="_xlnm.Print_Area" localSheetId="3">lajas_agujas!$B$2:$H$52</definedName>
    <definedName name="_xlnm.Print_Area" localSheetId="11">marshall!$B$2:$L$43</definedName>
    <definedName name="_xlnm.Print_Area" localSheetId="2">p.esp_absorcion!$B$2:$J$31</definedName>
    <definedName name="_xlnm.Print_Area" localSheetId="12">remanente!$B$2:$L$46</definedName>
    <definedName name="_xlnm.Print_Area" localSheetId="5">sulfato_sodio!$B$2:$M$48</definedName>
    <definedName name="_xlnm.Print_Area" localSheetId="0">testigos!$B$2:$Q$34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25" l="1"/>
  <c r="J28" i="25"/>
  <c r="F30" i="25"/>
  <c r="K21" i="25"/>
  <c r="K26" i="13"/>
  <c r="L26" i="13" s="1"/>
  <c r="F30" i="13"/>
  <c r="F24" i="13"/>
  <c r="K21" i="13"/>
  <c r="L21" i="13" s="1"/>
  <c r="K20" i="13"/>
  <c r="H29" i="25"/>
  <c r="K28" i="25"/>
  <c r="L28" i="25" s="1"/>
  <c r="F28" i="25"/>
  <c r="L27" i="25"/>
  <c r="J27" i="25"/>
  <c r="F27" i="25"/>
  <c r="K26" i="25"/>
  <c r="L26" i="25" s="1"/>
  <c r="J26" i="25"/>
  <c r="F26" i="25"/>
  <c r="K25" i="25"/>
  <c r="L25" i="25" s="1"/>
  <c r="J25" i="25"/>
  <c r="J29" i="25" s="1"/>
  <c r="F25" i="25"/>
  <c r="F29" i="25" s="1"/>
  <c r="H23" i="25"/>
  <c r="K22" i="25"/>
  <c r="L22" i="25" s="1"/>
  <c r="J22" i="25"/>
  <c r="F22" i="25"/>
  <c r="L21" i="25"/>
  <c r="J21" i="25"/>
  <c r="F21" i="25"/>
  <c r="K20" i="25"/>
  <c r="L20" i="25" s="1"/>
  <c r="J20" i="25"/>
  <c r="F20" i="25"/>
  <c r="K19" i="25"/>
  <c r="K23" i="25" s="1"/>
  <c r="J38" i="25" s="1"/>
  <c r="J19" i="25"/>
  <c r="F19" i="25"/>
  <c r="F37" i="13"/>
  <c r="E37" i="13"/>
  <c r="D37" i="13"/>
  <c r="C37" i="13"/>
  <c r="H29" i="13"/>
  <c r="K28" i="13"/>
  <c r="L28" i="13" s="1"/>
  <c r="J28" i="13"/>
  <c r="F28" i="13"/>
  <c r="K27" i="13"/>
  <c r="L27" i="13" s="1"/>
  <c r="J27" i="13"/>
  <c r="F27" i="13"/>
  <c r="J26" i="13"/>
  <c r="F26" i="13"/>
  <c r="K25" i="13"/>
  <c r="J25" i="13"/>
  <c r="J29" i="13" s="1"/>
  <c r="F25" i="13"/>
  <c r="H23" i="13"/>
  <c r="K22" i="13"/>
  <c r="L22" i="13" s="1"/>
  <c r="J22" i="13"/>
  <c r="F22" i="13"/>
  <c r="J21" i="13"/>
  <c r="F21" i="13"/>
  <c r="L20" i="13"/>
  <c r="J20" i="13"/>
  <c r="F20" i="13"/>
  <c r="K19" i="13"/>
  <c r="J19" i="13"/>
  <c r="J23" i="13" s="1"/>
  <c r="F19" i="13"/>
  <c r="K29" i="25" l="1"/>
  <c r="J39" i="25" s="1"/>
  <c r="F23" i="25"/>
  <c r="F24" i="25" s="1"/>
  <c r="H35" i="25" s="1"/>
  <c r="J23" i="25"/>
  <c r="J40" i="25"/>
  <c r="G35" i="25"/>
  <c r="H36" i="25"/>
  <c r="G36" i="25"/>
  <c r="L19" i="25"/>
  <c r="F23" i="13"/>
  <c r="K29" i="13"/>
  <c r="K23" i="13"/>
  <c r="F29" i="13"/>
  <c r="H36" i="13" s="1"/>
  <c r="H35" i="13"/>
  <c r="G35" i="13"/>
  <c r="L19" i="13"/>
  <c r="L25" i="13"/>
  <c r="H36" i="24"/>
  <c r="F36" i="24"/>
  <c r="D36" i="24"/>
  <c r="H37" i="24" s="1"/>
  <c r="G36" i="13" l="1"/>
  <c r="J36" i="13" s="1"/>
  <c r="L36" i="13" s="1"/>
  <c r="J36" i="25"/>
  <c r="L36" i="25" s="1"/>
  <c r="J35" i="25"/>
  <c r="L35" i="25" s="1"/>
  <c r="J35" i="13"/>
  <c r="H37" i="13"/>
  <c r="G37" i="13" l="1"/>
  <c r="L35" i="13"/>
  <c r="L37" i="13" s="1"/>
  <c r="J37" i="13"/>
  <c r="M28" i="23" l="1"/>
  <c r="L28" i="23"/>
  <c r="K28" i="23"/>
  <c r="L26" i="23"/>
  <c r="M26" i="23" s="1"/>
  <c r="K26" i="23"/>
  <c r="H26" i="23"/>
  <c r="L24" i="23"/>
  <c r="M24" i="23" s="1"/>
  <c r="K24" i="23"/>
  <c r="H24" i="23"/>
  <c r="L22" i="23"/>
  <c r="M22" i="23" s="1"/>
  <c r="K22" i="23"/>
  <c r="H22" i="23"/>
  <c r="K34" i="10"/>
  <c r="F24" i="14"/>
  <c r="M29" i="23" l="1"/>
  <c r="K15" i="6" l="1"/>
  <c r="I15" i="6"/>
  <c r="G15" i="6"/>
  <c r="E15" i="6"/>
  <c r="M13" i="10" l="1"/>
  <c r="P13" i="10"/>
  <c r="K19" i="14"/>
  <c r="K22" i="14" s="1"/>
  <c r="J19" i="14"/>
  <c r="J22" i="14" s="1"/>
  <c r="I19" i="14"/>
  <c r="I22" i="14" s="1"/>
  <c r="H19" i="14"/>
  <c r="H22" i="14" s="1"/>
  <c r="G19" i="14"/>
  <c r="F19" i="14"/>
  <c r="F22" i="14"/>
  <c r="F23" i="14" s="1"/>
  <c r="J30" i="10"/>
  <c r="K30" i="10" s="1"/>
  <c r="M30" i="10" s="1"/>
  <c r="P30" i="10" s="1"/>
  <c r="J31" i="10"/>
  <c r="K31" i="10" s="1"/>
  <c r="M31" i="10" s="1"/>
  <c r="P31" i="10" s="1"/>
  <c r="J32" i="10"/>
  <c r="K32" i="10" s="1"/>
  <c r="M32" i="10" s="1"/>
  <c r="P32" i="10" s="1"/>
  <c r="O34" i="10"/>
  <c r="H57" i="7"/>
  <c r="E16" i="6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K23" i="14" l="1"/>
  <c r="K24" i="14" s="1"/>
  <c r="J23" i="14"/>
  <c r="J24" i="14" s="1"/>
  <c r="H23" i="14"/>
  <c r="H24" i="14" s="1"/>
  <c r="I23" i="14"/>
  <c r="I24" i="14" s="1"/>
  <c r="G22" i="14"/>
  <c r="G23" i="14" s="1"/>
  <c r="G24" i="14" s="1"/>
  <c r="J29" i="6"/>
  <c r="L47" i="8" l="1"/>
  <c r="M47" i="8" s="1"/>
  <c r="K47" i="8"/>
  <c r="L46" i="8"/>
  <c r="M46" i="8" s="1"/>
  <c r="K46" i="8"/>
  <c r="L45" i="8"/>
  <c r="M45" i="8" s="1"/>
  <c r="K45" i="8"/>
  <c r="L44" i="8"/>
  <c r="M44" i="8" s="1"/>
  <c r="K44" i="8"/>
  <c r="L43" i="8"/>
  <c r="M43" i="8" s="1"/>
  <c r="K43" i="8"/>
  <c r="L42" i="8"/>
  <c r="M42" i="8" s="1"/>
  <c r="K42" i="8"/>
  <c r="L41" i="8"/>
  <c r="M41" i="8" s="1"/>
  <c r="K41" i="8"/>
  <c r="L22" i="8"/>
  <c r="M22" i="8" s="1"/>
  <c r="L28" i="8"/>
  <c r="M28" i="8" s="1"/>
  <c r="L26" i="8"/>
  <c r="M26" i="8" s="1"/>
  <c r="L24" i="8"/>
  <c r="M24" i="8" s="1"/>
  <c r="K28" i="8"/>
  <c r="K24" i="8"/>
  <c r="K26" i="8"/>
  <c r="K22" i="8"/>
  <c r="H26" i="8"/>
  <c r="H24" i="8"/>
  <c r="H22" i="8"/>
  <c r="M48" i="8" l="1"/>
  <c r="D29" i="17"/>
  <c r="G34" i="17" s="1"/>
  <c r="H29" i="17"/>
  <c r="F29" i="17"/>
  <c r="C33" i="17" l="1"/>
  <c r="C34" i="17"/>
  <c r="C35" i="17" l="1"/>
  <c r="H17" i="12"/>
  <c r="E17" i="12"/>
  <c r="D29" i="6" l="1"/>
  <c r="G22" i="9" l="1"/>
  <c r="H22" i="9" s="1"/>
  <c r="G41" i="9"/>
  <c r="G47" i="9"/>
  <c r="H47" i="9" s="1"/>
  <c r="D48" i="9"/>
  <c r="G46" i="9"/>
  <c r="H46" i="9" s="1"/>
  <c r="G45" i="9"/>
  <c r="H45" i="9" s="1"/>
  <c r="G44" i="9"/>
  <c r="H44" i="9" s="1"/>
  <c r="G43" i="9"/>
  <c r="H43" i="9" s="1"/>
  <c r="G42" i="9"/>
  <c r="H42" i="9" s="1"/>
  <c r="H41" i="9"/>
  <c r="D29" i="9"/>
  <c r="G24" i="9"/>
  <c r="H24" i="9" s="1"/>
  <c r="H48" i="9" l="1"/>
  <c r="H50" i="9" s="1"/>
  <c r="G23" i="9"/>
  <c r="H23" i="9" s="1"/>
  <c r="G25" i="9"/>
  <c r="H25" i="9" s="1"/>
  <c r="G26" i="9"/>
  <c r="H26" i="9" s="1"/>
  <c r="G27" i="9"/>
  <c r="H27" i="9" s="1"/>
  <c r="G28" i="9"/>
  <c r="H28" i="9" s="1"/>
  <c r="I16" i="6" l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G16" i="6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O15" i="6" l="1"/>
  <c r="K16" i="6"/>
  <c r="O16" i="6" s="1"/>
  <c r="K17" i="6" l="1"/>
  <c r="O17" i="6" s="1"/>
  <c r="J21" i="11"/>
  <c r="J18" i="11"/>
  <c r="J16" i="11"/>
  <c r="I21" i="11"/>
  <c r="I18" i="11"/>
  <c r="I16" i="11"/>
  <c r="H21" i="11"/>
  <c r="H18" i="11"/>
  <c r="H16" i="11"/>
  <c r="G21" i="11"/>
  <c r="G18" i="11"/>
  <c r="G23" i="11" s="1"/>
  <c r="G16" i="11"/>
  <c r="F21" i="11"/>
  <c r="F18" i="11"/>
  <c r="K18" i="6" l="1"/>
  <c r="O18" i="6" s="1"/>
  <c r="I23" i="11"/>
  <c r="F23" i="11"/>
  <c r="I25" i="11"/>
  <c r="G25" i="11"/>
  <c r="J24" i="11"/>
  <c r="G22" i="11"/>
  <c r="H25" i="11"/>
  <c r="I22" i="11"/>
  <c r="J22" i="11"/>
  <c r="H23" i="11"/>
  <c r="G24" i="11"/>
  <c r="I24" i="11"/>
  <c r="J25" i="11"/>
  <c r="J23" i="11"/>
  <c r="H24" i="11"/>
  <c r="H22" i="11"/>
  <c r="K19" i="6" l="1"/>
  <c r="O19" i="6" s="1"/>
  <c r="F16" i="11"/>
  <c r="J14" i="10"/>
  <c r="K14" i="10" s="1"/>
  <c r="M14" i="10" s="1"/>
  <c r="J15" i="10"/>
  <c r="K15" i="10" s="1"/>
  <c r="J16" i="10"/>
  <c r="K16" i="10" s="1"/>
  <c r="J17" i="10"/>
  <c r="K17" i="10" s="1"/>
  <c r="J18" i="10"/>
  <c r="K18" i="10" s="1"/>
  <c r="J19" i="10"/>
  <c r="K19" i="10" s="1"/>
  <c r="J20" i="10"/>
  <c r="K20" i="10" s="1"/>
  <c r="J21" i="10"/>
  <c r="K21" i="10" s="1"/>
  <c r="J22" i="10"/>
  <c r="K22" i="10" s="1"/>
  <c r="J23" i="10"/>
  <c r="K23" i="10" s="1"/>
  <c r="J24" i="10"/>
  <c r="K24" i="10" s="1"/>
  <c r="J25" i="10"/>
  <c r="K25" i="10" s="1"/>
  <c r="J26" i="10"/>
  <c r="K26" i="10" s="1"/>
  <c r="J27" i="10"/>
  <c r="K27" i="10" s="1"/>
  <c r="J28" i="10"/>
  <c r="K28" i="10" s="1"/>
  <c r="J29" i="10"/>
  <c r="K29" i="10" s="1"/>
  <c r="J33" i="10"/>
  <c r="K33" i="10" s="1"/>
  <c r="J13" i="10"/>
  <c r="K13" i="10" s="1"/>
  <c r="K20" i="6" l="1"/>
  <c r="O20" i="6" s="1"/>
  <c r="M28" i="10"/>
  <c r="P28" i="10" s="1"/>
  <c r="M20" i="10"/>
  <c r="P20" i="10" s="1"/>
  <c r="M16" i="10"/>
  <c r="P16" i="10" s="1"/>
  <c r="M29" i="10"/>
  <c r="P29" i="10" s="1"/>
  <c r="M25" i="10"/>
  <c r="P25" i="10" s="1"/>
  <c r="M21" i="10"/>
  <c r="P21" i="10" s="1"/>
  <c r="M17" i="10"/>
  <c r="P17" i="10" s="1"/>
  <c r="M33" i="10"/>
  <c r="P33" i="10" s="1"/>
  <c r="M26" i="10"/>
  <c r="P26" i="10" s="1"/>
  <c r="M22" i="10"/>
  <c r="P22" i="10" s="1"/>
  <c r="M18" i="10"/>
  <c r="P18" i="10" s="1"/>
  <c r="M24" i="10"/>
  <c r="P24" i="10" s="1"/>
  <c r="M27" i="10"/>
  <c r="P27" i="10" s="1"/>
  <c r="M23" i="10"/>
  <c r="P23" i="10" s="1"/>
  <c r="M19" i="10"/>
  <c r="P19" i="10" s="1"/>
  <c r="M15" i="10"/>
  <c r="P15" i="10" s="1"/>
  <c r="F22" i="11"/>
  <c r="F25" i="11"/>
  <c r="F24" i="11"/>
  <c r="K21" i="6" l="1"/>
  <c r="O21" i="6" s="1"/>
  <c r="P14" i="10"/>
  <c r="P34" i="10" s="1"/>
  <c r="M34" i="10"/>
  <c r="H29" i="9"/>
  <c r="H31" i="9" s="1"/>
  <c r="K22" i="6" l="1"/>
  <c r="O22" i="6" s="1"/>
  <c r="M29" i="8"/>
  <c r="K23" i="6" l="1"/>
  <c r="O23" i="6" s="1"/>
  <c r="H29" i="6"/>
  <c r="F29" i="6"/>
  <c r="K24" i="6" l="1"/>
  <c r="O24" i="6" s="1"/>
  <c r="K25" i="6" l="1"/>
  <c r="O25" i="6" s="1"/>
  <c r="K26" i="6" l="1"/>
  <c r="O26" i="6" s="1"/>
  <c r="K27" i="6" l="1"/>
  <c r="O27" i="6" s="1"/>
</calcChain>
</file>

<file path=xl/sharedStrings.xml><?xml version="1.0" encoding="utf-8"?>
<sst xmlns="http://schemas.openxmlformats.org/spreadsheetml/2006/main" count="641" uniqueCount="322">
  <si>
    <t>Nº</t>
  </si>
  <si>
    <t>Porcentaje</t>
  </si>
  <si>
    <t>Peso muestra (gr.)</t>
  </si>
  <si>
    <t>% Mínimo</t>
  </si>
  <si>
    <t>% Máximo</t>
  </si>
  <si>
    <t>Dentro o fuera huso</t>
  </si>
  <si>
    <t>Pasa %</t>
  </si>
  <si>
    <t>GRADUACIONES:</t>
  </si>
  <si>
    <t>TIPO "A"</t>
  </si>
  <si>
    <t>PASA TAMIZ  1.1/2" RETIENE TAMIZ 1"</t>
  </si>
  <si>
    <t>12 ESFERAS</t>
  </si>
  <si>
    <t>PASA TAMIZ  1" RETIENE TAMIZ 3/4"</t>
  </si>
  <si>
    <t>PASA TAMIZ  3/4" RETIENE TAMIZ 1/2"</t>
  </si>
  <si>
    <t>1,250 KGR.</t>
  </si>
  <si>
    <t>PASA TAMIZ  1/2" RETIENE TAMIZ 3/8"</t>
  </si>
  <si>
    <t>5.000 KGR.</t>
  </si>
  <si>
    <t>2.500 KGR.</t>
  </si>
  <si>
    <t>11 ESFERAS</t>
  </si>
  <si>
    <t>TIPO "B"</t>
  </si>
  <si>
    <t>4.584 KGR.</t>
  </si>
  <si>
    <t>TIPO "C"</t>
  </si>
  <si>
    <t>PASA TAMIZ  3/8" RETIENE TAMIZ 1/4"</t>
  </si>
  <si>
    <t>8 ESFERAS</t>
  </si>
  <si>
    <t>3.300 KGR.</t>
  </si>
  <si>
    <t>TIPO "D"</t>
  </si>
  <si>
    <t>6 ESFERAS</t>
  </si>
  <si>
    <t>GRADUACIÓN TIPO</t>
  </si>
  <si>
    <t>TIEMPO 500 VUELTAS</t>
  </si>
  <si>
    <t>P. INICIAL</t>
  </si>
  <si>
    <t>AGREGADO GRUESO</t>
  </si>
  <si>
    <t>Tamaño</t>
  </si>
  <si>
    <t>%</t>
  </si>
  <si>
    <t>Pérdidas</t>
  </si>
  <si>
    <t>Peso (gr)</t>
  </si>
  <si>
    <t>AGREGADO FINO</t>
  </si>
  <si>
    <t xml:space="preserve"> Nº 4 a Nº 8</t>
  </si>
  <si>
    <t>3/8" a Nº 4</t>
  </si>
  <si>
    <t xml:space="preserve"> Nº 8 a Nº 16</t>
  </si>
  <si>
    <t xml:space="preserve"> Nº 16 a Nº 30</t>
  </si>
  <si>
    <t xml:space="preserve"> Nº 30 a Nº 50</t>
  </si>
  <si>
    <t xml:space="preserve"> Nº 50 a Nº 100</t>
  </si>
  <si>
    <t>Pasa Nº 100</t>
  </si>
  <si>
    <t>Pasa por el tamiz</t>
  </si>
  <si>
    <t>Retenido por el tamiz</t>
  </si>
  <si>
    <t>Índice de lajas</t>
  </si>
  <si>
    <t>1 1/2</t>
  </si>
  <si>
    <t>2</t>
  </si>
  <si>
    <t>1</t>
  </si>
  <si>
    <t>P200</t>
  </si>
  <si>
    <t>Total</t>
  </si>
  <si>
    <t>Obs.</t>
  </si>
  <si>
    <t>Retenido (gr.)</t>
  </si>
  <si>
    <t>DESGASTE (%)</t>
  </si>
  <si>
    <t>Pérdida corregida (%)</t>
  </si>
  <si>
    <t>Índice de agujas</t>
  </si>
  <si>
    <t>ANÁLISIS DE TESTIGOS</t>
  </si>
  <si>
    <t>Test Nº</t>
  </si>
  <si>
    <t>1- Peso Aire</t>
  </si>
  <si>
    <t>% Comp. DT/DM</t>
  </si>
  <si>
    <t>Espesor</t>
  </si>
  <si>
    <t>Volumen          (3=1-2)</t>
  </si>
  <si>
    <t xml:space="preserve">Valores Medios: </t>
  </si>
  <si>
    <t>2- Peso Agua</t>
  </si>
  <si>
    <t>Dens. Ref. (DM):</t>
  </si>
  <si>
    <t>DETERMINACIÓN</t>
  </si>
  <si>
    <t>Muestra Nº1</t>
  </si>
  <si>
    <t>Muestra Nº2</t>
  </si>
  <si>
    <t>Muestra Nº3</t>
  </si>
  <si>
    <t>Muestra Nº4</t>
  </si>
  <si>
    <t>Muestra Nº5</t>
  </si>
  <si>
    <t>a</t>
  </si>
  <si>
    <t>Peso en el aire de la piedra seca en estufa + bandeja (gr)</t>
  </si>
  <si>
    <t>Tara bandeja (gr)</t>
  </si>
  <si>
    <t>Peso en el aire de muestra seca en estufa (a - b) (gr)</t>
  </si>
  <si>
    <t>Peso en el aire piedra saturada a superficie seca + bandeja (gr)</t>
  </si>
  <si>
    <t>Peso en el aire piedra saturada a superficie seca (c - b) (gr)</t>
  </si>
  <si>
    <t>Peso en el agua de la muestra + canasta (gr)</t>
  </si>
  <si>
    <t>Tara del canasto (gr)</t>
  </si>
  <si>
    <t>Peso en el agua de la muestra saturada (d - e) (gr)</t>
  </si>
  <si>
    <t>Descripción del material</t>
  </si>
  <si>
    <t>b</t>
  </si>
  <si>
    <t>e</t>
  </si>
  <si>
    <t>c</t>
  </si>
  <si>
    <t>A</t>
  </si>
  <si>
    <t>B</t>
  </si>
  <si>
    <t>d</t>
  </si>
  <si>
    <t>C</t>
  </si>
  <si>
    <t>PESO ESPECIFICO APARENTE   A / (A-C) (%)</t>
  </si>
  <si>
    <t>Muestra Nº 1:</t>
  </si>
  <si>
    <t>Muestra Nº 2:</t>
  </si>
  <si>
    <t>Muestra Nº 3:</t>
  </si>
  <si>
    <t>Muestra Nº 4:</t>
  </si>
  <si>
    <t>Muestra Nº 5:</t>
  </si>
  <si>
    <t xml:space="preserve">PORCENTAJE DE ABSORCION (B - A)/A  x 100 </t>
  </si>
  <si>
    <r>
      <t>PESO ESPECIFICO BULK A/(B-C) (gr/cm</t>
    </r>
    <r>
      <rPr>
        <vertAlign val="super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>)</t>
    </r>
  </si>
  <si>
    <t>PESO ESPECIFICO BULK SAT. A SUP. SECA  B/(B-C) (gr/cm3)</t>
  </si>
  <si>
    <t>H</t>
  </si>
  <si>
    <t>h</t>
  </si>
  <si>
    <t>Valor adoptado</t>
  </si>
  <si>
    <t>Observaciones:</t>
  </si>
  <si>
    <t>Fecha de producción:</t>
  </si>
  <si>
    <t>Operador:</t>
  </si>
  <si>
    <t>sin corregir</t>
  </si>
  <si>
    <t>Estabilidad</t>
  </si>
  <si>
    <t>Estab /     fluenc</t>
  </si>
  <si>
    <t>%                 asfalto</t>
  </si>
  <si>
    <t>Peso en agua probeta saturada con  agua (Pi)</t>
  </si>
  <si>
    <t>Peso aire probeta saturada con agua (Ph)</t>
  </si>
  <si>
    <t>Peso aire probeta seca (Ps)</t>
  </si>
  <si>
    <t>P. esp. Bulk Ponderado agregados (Gag)</t>
  </si>
  <si>
    <t>D.máx RICE (Dm)</t>
  </si>
  <si>
    <t>% Vacíos (VH)               100 x (Dm-Db)/Dm</t>
  </si>
  <si>
    <t>% Vacíos agregados (VMA)                                   100-(Pag x Db)/ Gag</t>
  </si>
  <si>
    <t>Relac.            asf / vacíos       Va / VMA</t>
  </si>
  <si>
    <t>Peso Matraz + Mezcla (G)</t>
  </si>
  <si>
    <t>Peso Matraz (F)</t>
  </si>
  <si>
    <t>Peso Mezcla (A=G-F)</t>
  </si>
  <si>
    <t>Peso Matraz enrasado con agua (D)</t>
  </si>
  <si>
    <t>Peso Matraz enrasado con agua y mezcla (E)</t>
  </si>
  <si>
    <t>Volúmen (B=A+D-E)</t>
  </si>
  <si>
    <t>Densidad Rice (H=A/B)</t>
  </si>
  <si>
    <t>Laboratorista:</t>
  </si>
  <si>
    <t>N 4</t>
  </si>
  <si>
    <t>N 8</t>
  </si>
  <si>
    <t>TAMIZ</t>
  </si>
  <si>
    <t>N 30</t>
  </si>
  <si>
    <t>N 50</t>
  </si>
  <si>
    <t>N 200</t>
  </si>
  <si>
    <t>N 100</t>
  </si>
  <si>
    <t>Muestra</t>
  </si>
  <si>
    <t>(1)</t>
  </si>
  <si>
    <t>(3)</t>
  </si>
  <si>
    <t>(2)</t>
  </si>
  <si>
    <t xml:space="preserve">Por ciento de partículas retenidas en cada tamiz (Ri)   (g/100g) </t>
  </si>
  <si>
    <t>Masa total de cada fracción  "i" ensayada      * (mi)               (g)                 *Más de 100 partículas</t>
  </si>
  <si>
    <t>Fracción Granulométrica</t>
  </si>
  <si>
    <t>(4)</t>
  </si>
  <si>
    <t>Índice de Lajosidad</t>
  </si>
  <si>
    <t>Partículas analizadas que pasan por la ranura del calibrador</t>
  </si>
  <si>
    <t>Masa (mli)           (g)</t>
  </si>
  <si>
    <t>(6) = (5) x (2)</t>
  </si>
  <si>
    <t>(5) = (4)/(3) x 100</t>
  </si>
  <si>
    <t>ILi</t>
  </si>
  <si>
    <t>ILi x Ri</t>
  </si>
  <si>
    <r>
      <t xml:space="preserve">25,0mm </t>
    </r>
    <r>
      <rPr>
        <sz val="10"/>
        <color theme="1"/>
        <rFont val="Arial"/>
        <family val="2"/>
      </rPr>
      <t>(1")</t>
    </r>
  </si>
  <si>
    <r>
      <t xml:space="preserve">63,0 mm </t>
    </r>
    <r>
      <rPr>
        <sz val="10"/>
        <color theme="1"/>
        <rFont val="Arial"/>
        <family val="2"/>
      </rPr>
      <t>(2 1/2")</t>
    </r>
  </si>
  <si>
    <r>
      <t xml:space="preserve">50,0 mm </t>
    </r>
    <r>
      <rPr>
        <sz val="10"/>
        <color theme="1"/>
        <rFont val="Arial"/>
        <family val="2"/>
      </rPr>
      <t>(2")</t>
    </r>
  </si>
  <si>
    <r>
      <t xml:space="preserve">35,5 mm </t>
    </r>
    <r>
      <rPr>
        <sz val="10"/>
        <color theme="1"/>
        <rFont val="Arial"/>
        <family val="2"/>
      </rPr>
      <t>(1 1/2")</t>
    </r>
  </si>
  <si>
    <r>
      <t xml:space="preserve">25,0 mm </t>
    </r>
    <r>
      <rPr>
        <sz val="10"/>
        <color theme="1"/>
        <rFont val="Arial"/>
        <family val="2"/>
      </rPr>
      <t>(1")</t>
    </r>
  </si>
  <si>
    <r>
      <t xml:space="preserve">20,0 mm </t>
    </r>
    <r>
      <rPr>
        <sz val="10"/>
        <color theme="1"/>
        <rFont val="Arial"/>
        <family val="2"/>
      </rPr>
      <t>(3/4")</t>
    </r>
  </si>
  <si>
    <r>
      <t xml:space="preserve">12,5 mm </t>
    </r>
    <r>
      <rPr>
        <sz val="10"/>
        <color theme="1"/>
        <rFont val="Arial"/>
        <family val="2"/>
      </rPr>
      <t>(1/2")</t>
    </r>
  </si>
  <si>
    <r>
      <t xml:space="preserve">10,0 mm </t>
    </r>
    <r>
      <rPr>
        <sz val="10"/>
        <color theme="1"/>
        <rFont val="Arial"/>
        <family val="2"/>
      </rPr>
      <t>(3/8")</t>
    </r>
  </si>
  <si>
    <r>
      <t xml:space="preserve">6,3 mm </t>
    </r>
    <r>
      <rPr>
        <sz val="10"/>
        <color theme="1"/>
        <rFont val="Arial"/>
        <family val="2"/>
      </rPr>
      <t>(1/4")</t>
    </r>
  </si>
  <si>
    <t>IEi</t>
  </si>
  <si>
    <t>IEi x Ri</t>
  </si>
  <si>
    <t>Índice de Elongación</t>
  </si>
  <si>
    <t>ID muestra:</t>
  </si>
  <si>
    <t>Proyecto / Obra:</t>
  </si>
  <si>
    <t>Fecha de recepción:</t>
  </si>
  <si>
    <t xml:space="preserve">Fecha de ensayo: </t>
  </si>
  <si>
    <t>Tipo de material:</t>
  </si>
  <si>
    <t>Procedencia:</t>
  </si>
  <si>
    <t>%                 agr.                       (Pag)</t>
  </si>
  <si>
    <t>Fluencia                       mm</t>
  </si>
  <si>
    <t>32,0 mm</t>
  </si>
  <si>
    <t>25,4 mm</t>
  </si>
  <si>
    <t>20,2 mm</t>
  </si>
  <si>
    <t>16,0 mm</t>
  </si>
  <si>
    <t>12,7 mm</t>
  </si>
  <si>
    <t>10,0 mm</t>
  </si>
  <si>
    <t>8,0 mm</t>
  </si>
  <si>
    <t>6,3 mm</t>
  </si>
  <si>
    <t xml:space="preserve">Masa de muestra de fracción                              P(g) </t>
  </si>
  <si>
    <t>Fracciones de material pasante y retenido en cribas de abertura circular</t>
  </si>
  <si>
    <t>Pasa por:</t>
  </si>
  <si>
    <t>Retenido por :</t>
  </si>
  <si>
    <t>Fracciones de material pasante y retenido en las tolvas ranuradas</t>
  </si>
  <si>
    <t>Ranura tipo 1 (mm):</t>
  </si>
  <si>
    <t>Masa retenida en ranura 1         P1(g)</t>
  </si>
  <si>
    <t>Masa retenida en ranura 2         P2(g)</t>
  </si>
  <si>
    <t>Ranura tipo 2 (mm):</t>
  </si>
  <si>
    <t>15,4</t>
  </si>
  <si>
    <t>12,2</t>
  </si>
  <si>
    <t>9,7</t>
  </si>
  <si>
    <t>7,7</t>
  </si>
  <si>
    <t>6,1</t>
  </si>
  <si>
    <t>4,8</t>
  </si>
  <si>
    <t>3,8</t>
  </si>
  <si>
    <t>3,0</t>
  </si>
  <si>
    <t>ICH</t>
  </si>
  <si>
    <t>2 1/2" a 1 1/2"</t>
  </si>
  <si>
    <t>Total requerido  (gr.)</t>
  </si>
  <si>
    <t>1 1/2" a 3/4"</t>
  </si>
  <si>
    <t>3/4" a 3/8"</t>
  </si>
  <si>
    <t>Pasa (%)</t>
  </si>
  <si>
    <t>Pasa</t>
  </si>
  <si>
    <t>Retiene</t>
  </si>
  <si>
    <t xml:space="preserve">2 1/2" </t>
  </si>
  <si>
    <t>2"</t>
  </si>
  <si>
    <t>1 1/2"</t>
  </si>
  <si>
    <t>3/4"</t>
  </si>
  <si>
    <t>1"</t>
  </si>
  <si>
    <t>3/8"</t>
  </si>
  <si>
    <t xml:space="preserve">Masa requerida (gr.) </t>
  </si>
  <si>
    <t>1/2"</t>
  </si>
  <si>
    <t>Masa  inicial (gr.)</t>
  </si>
  <si>
    <t>Fracción para ensayo</t>
  </si>
  <si>
    <t>Retenido luego del ensayo</t>
  </si>
  <si>
    <t>1 1/4"</t>
  </si>
  <si>
    <t>5/8"</t>
  </si>
  <si>
    <t>5/16"</t>
  </si>
  <si>
    <t>Nº 5</t>
  </si>
  <si>
    <t>Nº 4</t>
  </si>
  <si>
    <t xml:space="preserve">Masa final  (gr.) </t>
  </si>
  <si>
    <t>Tamiz</t>
  </si>
  <si>
    <t>Muestra original</t>
  </si>
  <si>
    <t>Pérdida total</t>
  </si>
  <si>
    <r>
      <t xml:space="preserve">DURABILIDAD EN SULFATO DE SODIO </t>
    </r>
    <r>
      <rPr>
        <sz val="14"/>
        <color theme="1"/>
        <rFont val="Arial"/>
        <family val="2"/>
      </rPr>
      <t xml:space="preserve"> (UY A- 25 - 01)</t>
    </r>
  </si>
  <si>
    <t>Nº 8</t>
  </si>
  <si>
    <t>Nº 16</t>
  </si>
  <si>
    <t>Nº 30</t>
  </si>
  <si>
    <t>Nº 50</t>
  </si>
  <si>
    <t>PASA TAMIZ Nº4 RETIENE TAMIZ Nº8</t>
  </si>
  <si>
    <t>PASA TAMIZ  1/4" RETIENE TAMIZ Nº4</t>
  </si>
  <si>
    <t>PESO INICIAL DE LA MUESTRA (P1)</t>
  </si>
  <si>
    <t>PESO FINAL TAMIZADO POR Nº 12 (P2)</t>
  </si>
  <si>
    <r>
      <t xml:space="preserve">% DESGASTE = </t>
    </r>
    <r>
      <rPr>
        <u/>
        <sz val="11"/>
        <color theme="1"/>
        <rFont val="Arial"/>
        <family val="2"/>
      </rPr>
      <t>P. INICIAL - P. FINAL</t>
    </r>
    <r>
      <rPr>
        <sz val="11"/>
        <color theme="1"/>
        <rFont val="Arial"/>
        <family val="2"/>
      </rPr>
      <t xml:space="preserve">  x 100</t>
    </r>
  </si>
  <si>
    <r>
      <t>ÍNDICE DE CHATURA</t>
    </r>
    <r>
      <rPr>
        <sz val="11"/>
        <color theme="1"/>
        <rFont val="Arial"/>
        <family val="2"/>
      </rPr>
      <t xml:space="preserve"> (UY A -21 -89)</t>
    </r>
  </si>
  <si>
    <t>Dial Estabil</t>
  </si>
  <si>
    <t xml:space="preserve">Jornada: </t>
  </si>
  <si>
    <t>Ton. producción:</t>
  </si>
  <si>
    <t>Factor de correlación</t>
  </si>
  <si>
    <t>Fecha extracción:</t>
  </si>
  <si>
    <t>Den. Teo.   (4= 1:3)</t>
  </si>
  <si>
    <t>Jornada:</t>
  </si>
  <si>
    <t>Capa:</t>
  </si>
  <si>
    <t xml:space="preserve">Constante aro: </t>
  </si>
  <si>
    <t>Factores de corrección de estabilidad</t>
  </si>
  <si>
    <t>Espesor aprox. del ejemplar (mm)</t>
  </si>
  <si>
    <t>Factor de corrección de densidad bulk</t>
  </si>
  <si>
    <t>factor (gr/cm3)</t>
  </si>
  <si>
    <t>VALORES PROMEDIO</t>
  </si>
  <si>
    <t>Fecha ejec:</t>
  </si>
  <si>
    <t>Faja:</t>
  </si>
  <si>
    <t xml:space="preserve">Observaciones: </t>
  </si>
  <si>
    <t>Operario:</t>
  </si>
  <si>
    <t>Prog.:</t>
  </si>
  <si>
    <t>Ubicación</t>
  </si>
  <si>
    <t>% prom jornada</t>
  </si>
  <si>
    <t>Ord.:</t>
  </si>
  <si>
    <t>Espesor corregido</t>
  </si>
  <si>
    <t>Vol. Asf. (Va)                         VMA - VH</t>
  </si>
  <si>
    <t>Muestra Nº …..</t>
  </si>
  <si>
    <t>Muestra Nº ….</t>
  </si>
  <si>
    <t>Muestra Nº ....</t>
  </si>
  <si>
    <r>
      <t>temp. agua (</t>
    </r>
    <r>
      <rPr>
        <sz val="11"/>
        <color theme="1"/>
        <rFont val="Calibri"/>
        <family val="2"/>
      </rPr>
      <t>°C)</t>
    </r>
  </si>
  <si>
    <t>Procedencia muestra:</t>
  </si>
  <si>
    <t>Fecha producción:</t>
  </si>
  <si>
    <t xml:space="preserve">Nº ensayo: </t>
  </si>
  <si>
    <t>ENSAYO DE DENSIDAD MÁXIMA PARA MEZCLAS BITUMINOSAS -MÉTODO RICE</t>
  </si>
  <si>
    <t>Temperatura agua (ºC)</t>
  </si>
  <si>
    <t>Densidad corregida por temperatura del agua</t>
  </si>
  <si>
    <t>RESISTENCIA A LA FLUENCIA PLÁSTICA - MÉTODO MARSHALL</t>
  </si>
  <si>
    <t>Temperatura del agua (ºC):</t>
  </si>
  <si>
    <r>
      <t>temp. agua (</t>
    </r>
    <r>
      <rPr>
        <sz val="16"/>
        <color theme="1"/>
        <rFont val="Calibri"/>
        <family val="2"/>
      </rPr>
      <t>°C)</t>
    </r>
  </si>
  <si>
    <t>&lt;-- PROMEDIO CORREGIDO POR TEMPERATURA</t>
  </si>
  <si>
    <t>PROMEDIO</t>
  </si>
  <si>
    <t>Abertura (mm)</t>
  </si>
  <si>
    <t>GRANULOMETRÍA DE AGREGADOS</t>
  </si>
  <si>
    <t>Revisión:</t>
  </si>
  <si>
    <t>01</t>
  </si>
  <si>
    <r>
      <t xml:space="preserve">RESISTENCIA A LA ABRASIÓN -MÁQUINA DE LOS ÁNGELES </t>
    </r>
    <r>
      <rPr>
        <sz val="11"/>
        <color theme="1"/>
        <rFont val="Arial"/>
        <family val="2"/>
      </rPr>
      <t>(UY A-23-89)</t>
    </r>
  </si>
  <si>
    <t>ÍNDICE DE LAJAS</t>
  </si>
  <si>
    <t>ÍNDICE DE AGUJAS</t>
  </si>
  <si>
    <t>(UY M-3-89 -Procedimiento de frasco volumétrico)</t>
  </si>
  <si>
    <r>
      <t xml:space="preserve">ÍNDICE DE LAJAS   </t>
    </r>
    <r>
      <rPr>
        <sz val="11"/>
        <color theme="1"/>
        <rFont val="Arial"/>
        <family val="2"/>
      </rPr>
      <t xml:space="preserve"> (IRAM 1687-1: 1996)</t>
    </r>
  </si>
  <si>
    <r>
      <t xml:space="preserve">ÍNDICE DE AGUJAS </t>
    </r>
    <r>
      <rPr>
        <sz val="11"/>
        <color theme="1"/>
        <rFont val="Arial"/>
        <family val="2"/>
      </rPr>
      <t>(IRAM 1687-2: 1996)</t>
    </r>
  </si>
  <si>
    <r>
      <t xml:space="preserve">METEORIZACIÓN ACELERADA USANDO DMSO </t>
    </r>
    <r>
      <rPr>
        <sz val="14"/>
        <color theme="1"/>
        <rFont val="Arial"/>
        <family val="2"/>
      </rPr>
      <t xml:space="preserve"> (UY A- 26 - 01)</t>
    </r>
  </si>
  <si>
    <t>HUSOS SEGÚN ECTM AL PLIEGO (Sección 7 / 7.4.2)</t>
  </si>
  <si>
    <t>Tamaño máximo nominal</t>
  </si>
  <si>
    <t>-</t>
  </si>
  <si>
    <t>Muestra:</t>
  </si>
  <si>
    <t xml:space="preserve">Fecha finalización del ensayo: </t>
  </si>
  <si>
    <t>Áridos</t>
  </si>
  <si>
    <t>Ligante</t>
  </si>
  <si>
    <t xml:space="preserve">Identificación: </t>
  </si>
  <si>
    <t>Fracción:</t>
  </si>
  <si>
    <t>Tipo:</t>
  </si>
  <si>
    <t>Humedad:</t>
  </si>
  <si>
    <t>Dosis:</t>
  </si>
  <si>
    <t>Limpieza:</t>
  </si>
  <si>
    <t>Masa por placa (g):</t>
  </si>
  <si>
    <t>ENSAYO</t>
  </si>
  <si>
    <t>Condiciones de curado</t>
  </si>
  <si>
    <t>Condiciones de ensayo</t>
  </si>
  <si>
    <t>Tiempo:</t>
  </si>
  <si>
    <t>Fecha:</t>
  </si>
  <si>
    <t>Temperatura:</t>
  </si>
  <si>
    <t>Temperatura y humedad ambiente:</t>
  </si>
  <si>
    <t>Otro:</t>
  </si>
  <si>
    <t>Placa 1</t>
  </si>
  <si>
    <t>Placa 2</t>
  </si>
  <si>
    <t>Placa 3</t>
  </si>
  <si>
    <t>A- Nº de gravillas no manchadas:</t>
  </si>
  <si>
    <t>B- Nº de gravillas manchadas:</t>
  </si>
  <si>
    <t>Adhesividad = 100 - A</t>
  </si>
  <si>
    <t>Adhesividad placa Vialit:</t>
  </si>
  <si>
    <r>
      <t xml:space="preserve">ADHESIVIDAD MEDIANTE LA PLACA VIALIT </t>
    </r>
    <r>
      <rPr>
        <sz val="14"/>
        <color theme="1"/>
        <rFont val="Arial"/>
        <family val="2"/>
      </rPr>
      <t>(NLT 313)</t>
    </r>
  </si>
  <si>
    <t>(UY M - 9 - 89)</t>
  </si>
  <si>
    <t>PERDIDA DE LA ESTABILIDAD MARSHALL DEBIDO AL EFECTO DEL AGUA</t>
  </si>
  <si>
    <t>(UY M - 11 - 89)</t>
  </si>
  <si>
    <t>Estabilidad Remanente</t>
  </si>
  <si>
    <t xml:space="preserve">Estabilidad </t>
  </si>
  <si>
    <t>Est. Remanente</t>
  </si>
  <si>
    <t>Índice Est. Remanente</t>
  </si>
  <si>
    <r>
      <t xml:space="preserve">PESO ESPECÍFICO DEL AGREGADO GRUESO Y ABSORCIÓN </t>
    </r>
    <r>
      <rPr>
        <sz val="14"/>
        <color theme="1"/>
        <rFont val="Arial"/>
        <family val="2"/>
      </rPr>
      <t xml:space="preserve"> (UY A - 11 - 89)</t>
    </r>
  </si>
  <si>
    <r>
      <t xml:space="preserve">EQUIVALENTE DE ARENA </t>
    </r>
    <r>
      <rPr>
        <sz val="11"/>
        <color theme="1"/>
        <rFont val="Arial"/>
        <family val="2"/>
      </rPr>
      <t>(UY S 29 - 89)</t>
    </r>
  </si>
  <si>
    <t xml:space="preserve">Tipo de muestra: </t>
  </si>
  <si>
    <t>N° de golpes por cara:</t>
  </si>
  <si>
    <t>P. espec. Bulk de la probeta (Db)        Ps/(Ph-Pi)</t>
  </si>
  <si>
    <t>H                               mm</t>
  </si>
  <si>
    <t>corregida por espesor del ejemplar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</si>
</sst>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#,##0.0"/>
    <numFmt numFmtId="167" formatCode="0.00000"/>
    <numFmt numFmtId="168" formatCode="0.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u/>
      <sz val="14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vertAlign val="superscript"/>
      <sz val="14"/>
      <color theme="1"/>
      <name val="Arial"/>
      <family val="2"/>
    </font>
    <font>
      <sz val="18"/>
      <name val="Arial"/>
      <family val="2"/>
    </font>
    <font>
      <b/>
      <sz val="28"/>
      <color theme="1"/>
      <name val="Arial"/>
      <family val="2"/>
    </font>
    <font>
      <b/>
      <sz val="20"/>
      <color theme="1"/>
      <name val="Arial"/>
      <family val="2"/>
    </font>
    <font>
      <sz val="24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26"/>
      <color theme="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color rgb="FFFF0000"/>
      <name val="Arial"/>
      <family val="2"/>
    </font>
    <font>
      <sz val="28"/>
      <color theme="1"/>
      <name val="Arial"/>
      <family val="2"/>
    </font>
    <font>
      <u/>
      <sz val="12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sz val="2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/>
    <xf numFmtId="2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7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1" fillId="3" borderId="0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3" borderId="0" xfId="0" applyFont="1" applyFill="1"/>
    <xf numFmtId="0" fontId="1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/>
    <xf numFmtId="0" fontId="1" fillId="3" borderId="5" xfId="0" applyFont="1" applyFill="1" applyBorder="1" applyAlignment="1">
      <alignment horizontal="left" vertical="center"/>
    </xf>
    <xf numFmtId="0" fontId="9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6" xfId="0" applyFont="1" applyFill="1" applyBorder="1"/>
    <xf numFmtId="0" fontId="1" fillId="3" borderId="0" xfId="0" applyFont="1" applyFill="1" applyBorder="1"/>
    <xf numFmtId="0" fontId="1" fillId="3" borderId="19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20" xfId="0" applyFont="1" applyFill="1" applyBorder="1"/>
    <xf numFmtId="0" fontId="1" fillId="3" borderId="1" xfId="0" applyFont="1" applyFill="1" applyBorder="1" applyAlignment="1">
      <alignment horizontal="center"/>
    </xf>
    <xf numFmtId="0" fontId="5" fillId="3" borderId="0" xfId="0" applyFont="1" applyFill="1" applyBorder="1"/>
    <xf numFmtId="0" fontId="1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6" xfId="0" applyFont="1" applyFill="1" applyBorder="1"/>
    <xf numFmtId="0" fontId="8" fillId="3" borderId="0" xfId="0" applyFont="1" applyFill="1"/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9" fillId="3" borderId="6" xfId="0" applyFont="1" applyFill="1" applyBorder="1" applyAlignment="1">
      <alignment horizontal="center" vertical="center"/>
    </xf>
    <xf numFmtId="0" fontId="2" fillId="3" borderId="0" xfId="0" applyFont="1" applyFill="1"/>
    <xf numFmtId="0" fontId="0" fillId="3" borderId="0" xfId="0" applyFill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3" borderId="0" xfId="0" applyFont="1" applyFill="1" applyAlignment="1">
      <alignment vertical="center"/>
    </xf>
    <xf numFmtId="0" fontId="0" fillId="3" borderId="0" xfId="0" applyFill="1" applyBorder="1"/>
    <xf numFmtId="0" fontId="9" fillId="3" borderId="0" xfId="0" applyFont="1" applyFill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4" fillId="0" borderId="0" xfId="0" applyFont="1"/>
    <xf numFmtId="0" fontId="2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/>
    </xf>
    <xf numFmtId="0" fontId="17" fillId="3" borderId="0" xfId="0" applyFont="1" applyFill="1"/>
    <xf numFmtId="0" fontId="1" fillId="3" borderId="6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0" fillId="3" borderId="0" xfId="0" applyFill="1" applyAlignment="1">
      <alignment horizontal="left"/>
    </xf>
    <xf numFmtId="0" fontId="2" fillId="3" borderId="0" xfId="0" applyFont="1" applyFill="1" applyBorder="1"/>
    <xf numFmtId="165" fontId="2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4" fontId="2" fillId="0" borderId="6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168" fontId="2" fillId="0" borderId="0" xfId="0" applyNumberFormat="1" applyFont="1"/>
    <xf numFmtId="2" fontId="2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2" fontId="2" fillId="3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9" fillId="3" borderId="5" xfId="0" applyFont="1" applyFill="1" applyBorder="1" applyAlignment="1">
      <alignment horizontal="left" vertical="center"/>
    </xf>
    <xf numFmtId="1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" fontId="16" fillId="3" borderId="3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/>
    <xf numFmtId="0" fontId="6" fillId="3" borderId="0" xfId="0" applyFont="1" applyFill="1" applyBorder="1" applyAlignment="1">
      <alignment vertical="center"/>
    </xf>
    <xf numFmtId="164" fontId="25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 wrapText="1"/>
    </xf>
    <xf numFmtId="12" fontId="14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2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/>
    </xf>
    <xf numFmtId="0" fontId="1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6" fillId="3" borderId="0" xfId="0" applyNumberFormat="1" applyFont="1" applyFill="1" applyBorder="1" applyAlignment="1">
      <alignment horizontal="center" vertical="center"/>
    </xf>
    <xf numFmtId="0" fontId="0" fillId="3" borderId="8" xfId="0" applyFill="1" applyBorder="1"/>
    <xf numFmtId="49" fontId="2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49" fontId="2" fillId="3" borderId="0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left" vertical="center"/>
    </xf>
    <xf numFmtId="0" fontId="2" fillId="3" borderId="17" xfId="0" applyFont="1" applyFill="1" applyBorder="1" applyAlignment="1">
      <alignment vertical="center"/>
    </xf>
    <xf numFmtId="0" fontId="6" fillId="3" borderId="0" xfId="0" applyFont="1" applyFill="1" applyAlignment="1"/>
    <xf numFmtId="0" fontId="0" fillId="0" borderId="0" xfId="0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9" fillId="3" borderId="0" xfId="0" applyFont="1" applyFill="1" applyBorder="1" applyAlignment="1">
      <alignment vertical="center"/>
    </xf>
    <xf numFmtId="49" fontId="29" fillId="3" borderId="0" xfId="0" applyNumberFormat="1" applyFont="1" applyFill="1" applyBorder="1" applyAlignment="1">
      <alignment horizontal="left" vertical="center"/>
    </xf>
    <xf numFmtId="0" fontId="30" fillId="0" borderId="0" xfId="0" applyFont="1"/>
    <xf numFmtId="0" fontId="5" fillId="0" borderId="0" xfId="0" applyFont="1" applyBorder="1" applyAlignment="1">
      <alignment vertical="center"/>
    </xf>
    <xf numFmtId="12" fontId="14" fillId="0" borderId="7" xfId="0" applyNumberFormat="1" applyFont="1" applyBorder="1" applyAlignment="1">
      <alignment horizontal="center" vertical="center" wrapText="1"/>
    </xf>
    <xf numFmtId="12" fontId="9" fillId="0" borderId="7" xfId="0" applyNumberFormat="1" applyFont="1" applyBorder="1" applyAlignment="1">
      <alignment horizontal="center" vertical="center" wrapText="1"/>
    </xf>
    <xf numFmtId="12" fontId="9" fillId="0" borderId="9" xfId="0" applyNumberFormat="1" applyFont="1" applyBorder="1" applyAlignment="1">
      <alignment horizontal="center" vertical="center" wrapText="1"/>
    </xf>
    <xf numFmtId="12" fontId="9" fillId="0" borderId="8" xfId="0" applyNumberFormat="1" applyFont="1" applyBorder="1" applyAlignment="1">
      <alignment horizontal="center" vertical="center" wrapText="1"/>
    </xf>
    <xf numFmtId="12" fontId="16" fillId="0" borderId="8" xfId="0" applyNumberFormat="1" applyFont="1" applyBorder="1" applyAlignment="1">
      <alignment horizontal="center" vertical="center" wrapText="1"/>
    </xf>
    <xf numFmtId="12" fontId="16" fillId="0" borderId="9" xfId="0" applyNumberFormat="1" applyFont="1" applyBorder="1" applyAlignment="1">
      <alignment horizontal="center" vertical="center" wrapText="1"/>
    </xf>
    <xf numFmtId="12" fontId="24" fillId="0" borderId="16" xfId="0" applyNumberFormat="1" applyFont="1" applyBorder="1" applyAlignment="1">
      <alignment horizontal="center" vertical="center" wrapText="1"/>
    </xf>
    <xf numFmtId="12" fontId="16" fillId="0" borderId="16" xfId="0" applyNumberFormat="1" applyFont="1" applyBorder="1" applyAlignment="1">
      <alignment horizontal="center" vertical="center" wrapText="1"/>
    </xf>
    <xf numFmtId="12" fontId="16" fillId="0" borderId="19" xfId="0" applyNumberFormat="1" applyFont="1" applyBorder="1" applyAlignment="1">
      <alignment horizontal="center" vertical="center" wrapText="1"/>
    </xf>
    <xf numFmtId="12" fontId="16" fillId="0" borderId="0" xfId="0" applyNumberFormat="1" applyFont="1" applyBorder="1" applyAlignment="1">
      <alignment horizontal="center" vertical="center" wrapText="1"/>
    </xf>
    <xf numFmtId="13" fontId="24" fillId="0" borderId="16" xfId="0" applyNumberFormat="1" applyFont="1" applyBorder="1" applyAlignment="1">
      <alignment horizontal="center" vertical="center" wrapText="1"/>
    </xf>
    <xf numFmtId="13" fontId="16" fillId="0" borderId="0" xfId="0" applyNumberFormat="1" applyFont="1" applyBorder="1" applyAlignment="1">
      <alignment horizontal="center" vertical="center" wrapText="1"/>
    </xf>
    <xf numFmtId="13" fontId="16" fillId="0" borderId="19" xfId="0" applyNumberFormat="1" applyFont="1" applyBorder="1" applyAlignment="1">
      <alignment horizontal="center" vertical="center" wrapText="1"/>
    </xf>
    <xf numFmtId="12" fontId="14" fillId="0" borderId="17" xfId="0" applyNumberFormat="1" applyFont="1" applyBorder="1" applyAlignment="1">
      <alignment horizontal="center" vertical="center" wrapText="1"/>
    </xf>
    <xf numFmtId="12" fontId="9" fillId="0" borderId="17" xfId="0" applyNumberFormat="1" applyFont="1" applyBorder="1" applyAlignment="1">
      <alignment horizontal="center" vertical="center" wrapText="1"/>
    </xf>
    <xf numFmtId="12" fontId="9" fillId="0" borderId="20" xfId="0" applyNumberFormat="1" applyFont="1" applyBorder="1" applyAlignment="1">
      <alignment horizontal="center" vertical="center" wrapText="1"/>
    </xf>
    <xf numFmtId="12" fontId="9" fillId="0" borderId="18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64" fontId="6" fillId="0" borderId="4" xfId="0" applyNumberFormat="1" applyFont="1" applyFill="1" applyBorder="1" applyAlignment="1">
      <alignment vertical="center"/>
    </xf>
    <xf numFmtId="0" fontId="32" fillId="3" borderId="5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164" fontId="9" fillId="3" borderId="0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1" fontId="9" fillId="2" borderId="45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1" fontId="9" fillId="2" borderId="47" xfId="0" applyNumberFormat="1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3" borderId="36" xfId="0" applyNumberFormat="1" applyFont="1" applyFill="1" applyBorder="1" applyAlignment="1">
      <alignment vertical="center"/>
    </xf>
    <xf numFmtId="2" fontId="9" fillId="2" borderId="41" xfId="0" applyNumberFormat="1" applyFont="1" applyFill="1" applyBorder="1" applyAlignment="1">
      <alignment horizontal="center" vertical="center"/>
    </xf>
    <xf numFmtId="2" fontId="1" fillId="3" borderId="4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5" fontId="16" fillId="2" borderId="14" xfId="0" applyNumberFormat="1" applyFont="1" applyFill="1" applyBorder="1" applyAlignment="1">
      <alignment horizontal="center" vertical="center"/>
    </xf>
    <xf numFmtId="0" fontId="9" fillId="0" borderId="2" xfId="0" applyFont="1" applyBorder="1"/>
    <xf numFmtId="164" fontId="9" fillId="2" borderId="2" xfId="0" applyNumberFormat="1" applyFont="1" applyFill="1" applyBorder="1" applyAlignment="1">
      <alignment horizontal="center"/>
    </xf>
    <xf numFmtId="165" fontId="16" fillId="2" borderId="47" xfId="0" applyNumberFormat="1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9" fillId="2" borderId="59" xfId="0" applyFont="1" applyFill="1" applyBorder="1"/>
    <xf numFmtId="164" fontId="9" fillId="2" borderId="59" xfId="0" applyNumberFormat="1" applyFont="1" applyFill="1" applyBorder="1" applyAlignment="1">
      <alignment horizontal="center"/>
    </xf>
    <xf numFmtId="165" fontId="16" fillId="2" borderId="24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5" fontId="16" fillId="3" borderId="0" xfId="0" applyNumberFormat="1" applyFont="1" applyFill="1" applyBorder="1" applyAlignment="1">
      <alignment horizontal="center" vertical="center"/>
    </xf>
    <xf numFmtId="0" fontId="33" fillId="3" borderId="0" xfId="0" applyFont="1" applyFill="1" applyAlignment="1">
      <alignment vertical="center"/>
    </xf>
    <xf numFmtId="0" fontId="14" fillId="0" borderId="40" xfId="0" applyFont="1" applyBorder="1" applyAlignment="1">
      <alignment horizontal="center"/>
    </xf>
    <xf numFmtId="0" fontId="9" fillId="0" borderId="41" xfId="0" applyFont="1" applyBorder="1"/>
    <xf numFmtId="164" fontId="9" fillId="2" borderId="41" xfId="0" applyNumberFormat="1" applyFont="1" applyFill="1" applyBorder="1" applyAlignment="1">
      <alignment horizontal="center"/>
    </xf>
    <xf numFmtId="165" fontId="16" fillId="2" borderId="43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left"/>
    </xf>
    <xf numFmtId="164" fontId="14" fillId="3" borderId="10" xfId="0" applyNumberFormat="1" applyFont="1" applyFill="1" applyBorder="1" applyAlignment="1">
      <alignment horizontal="left"/>
    </xf>
    <xf numFmtId="164" fontId="9" fillId="3" borderId="11" xfId="0" applyNumberFormat="1" applyFont="1" applyFill="1" applyBorder="1" applyAlignment="1">
      <alignment horizontal="left"/>
    </xf>
    <xf numFmtId="164" fontId="14" fillId="3" borderId="13" xfId="0" applyNumberFormat="1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 horizontal="left"/>
    </xf>
    <xf numFmtId="164" fontId="14" fillId="3" borderId="40" xfId="0" applyNumberFormat="1" applyFont="1" applyFill="1" applyBorder="1" applyAlignment="1">
      <alignment horizontal="left"/>
    </xf>
    <xf numFmtId="164" fontId="9" fillId="3" borderId="41" xfId="0" applyNumberFormat="1" applyFont="1" applyFill="1" applyBorder="1" applyAlignment="1">
      <alignment horizontal="left"/>
    </xf>
    <xf numFmtId="0" fontId="0" fillId="3" borderId="0" xfId="0" applyFill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center" vertical="center" wrapText="1"/>
    </xf>
    <xf numFmtId="13" fontId="24" fillId="0" borderId="1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9" fontId="16" fillId="3" borderId="4" xfId="1" applyFont="1" applyFill="1" applyBorder="1" applyAlignment="1">
      <alignment horizontal="center" vertical="center"/>
    </xf>
    <xf numFmtId="9" fontId="16" fillId="3" borderId="6" xfId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left" vertical="center"/>
    </xf>
    <xf numFmtId="1" fontId="14" fillId="0" borderId="5" xfId="0" applyNumberFormat="1" applyFont="1" applyBorder="1" applyAlignment="1">
      <alignment horizontal="left" vertical="center"/>
    </xf>
    <xf numFmtId="1" fontId="14" fillId="0" borderId="6" xfId="0" applyNumberFormat="1" applyFont="1" applyBorder="1" applyAlignment="1">
      <alignment horizontal="left" vertical="center"/>
    </xf>
    <xf numFmtId="164" fontId="16" fillId="0" borderId="15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30" fillId="3" borderId="4" xfId="0" applyNumberFormat="1" applyFont="1" applyFill="1" applyBorder="1" applyAlignment="1">
      <alignment horizontal="center" vertical="center"/>
    </xf>
    <xf numFmtId="164" fontId="30" fillId="3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16" fillId="2" borderId="7" xfId="0" applyNumberFormat="1" applyFont="1" applyFill="1" applyBorder="1" applyAlignment="1">
      <alignment horizontal="center" vertical="center"/>
    </xf>
    <xf numFmtId="164" fontId="16" fillId="2" borderId="9" xfId="0" applyNumberFormat="1" applyFont="1" applyFill="1" applyBorder="1" applyAlignment="1">
      <alignment horizontal="center" vertical="center"/>
    </xf>
    <xf numFmtId="2" fontId="16" fillId="2" borderId="7" xfId="0" applyNumberFormat="1" applyFont="1" applyFill="1" applyBorder="1" applyAlignment="1">
      <alignment horizontal="center" vertical="center"/>
    </xf>
    <xf numFmtId="2" fontId="16" fillId="2" borderId="9" xfId="0" applyNumberFormat="1" applyFont="1" applyFill="1" applyBorder="1" applyAlignment="1">
      <alignment horizontal="center" vertical="center"/>
    </xf>
    <xf numFmtId="1" fontId="9" fillId="3" borderId="52" xfId="0" applyNumberFormat="1" applyFont="1" applyFill="1" applyBorder="1" applyAlignment="1">
      <alignment horizontal="center" vertical="center"/>
    </xf>
    <xf numFmtId="1" fontId="9" fillId="3" borderId="57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center" vertical="center"/>
    </xf>
    <xf numFmtId="2" fontId="16" fillId="2" borderId="4" xfId="0" applyNumberFormat="1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2" fontId="9" fillId="2" borderId="50" xfId="0" applyNumberFormat="1" applyFont="1" applyFill="1" applyBorder="1" applyAlignment="1">
      <alignment horizontal="center" vertical="center"/>
    </xf>
    <xf numFmtId="2" fontId="9" fillId="2" borderId="55" xfId="0" applyNumberFormat="1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2" fontId="9" fillId="2" borderId="36" xfId="0" applyNumberFormat="1" applyFont="1" applyFill="1" applyBorder="1" applyAlignment="1">
      <alignment horizontal="center" vertical="center"/>
    </xf>
    <xf numFmtId="2" fontId="9" fillId="2" borderId="42" xfId="0" applyNumberFormat="1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164" fontId="9" fillId="3" borderId="49" xfId="0" applyNumberFormat="1" applyFont="1" applyFill="1" applyBorder="1" applyAlignment="1">
      <alignment horizontal="center" vertical="center"/>
    </xf>
    <xf numFmtId="164" fontId="9" fillId="3" borderId="54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2" fontId="16" fillId="2" borderId="60" xfId="0" applyNumberFormat="1" applyFont="1" applyFill="1" applyBorder="1" applyAlignment="1">
      <alignment horizontal="center" vertical="center"/>
    </xf>
    <xf numFmtId="2" fontId="16" fillId="2" borderId="34" xfId="0" applyNumberFormat="1" applyFont="1" applyFill="1" applyBorder="1" applyAlignment="1">
      <alignment horizontal="center" vertical="center"/>
    </xf>
    <xf numFmtId="2" fontId="16" fillId="3" borderId="0" xfId="0" applyNumberFormat="1" applyFont="1" applyFill="1" applyBorder="1" applyAlignment="1">
      <alignment horizontal="center" vertical="center"/>
    </xf>
    <xf numFmtId="164" fontId="16" fillId="2" borderId="60" xfId="0" applyNumberFormat="1" applyFont="1" applyFill="1" applyBorder="1" applyAlignment="1">
      <alignment horizontal="center" vertical="center"/>
    </xf>
    <xf numFmtId="164" fontId="16" fillId="2" borderId="34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6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164" fontId="16" fillId="2" borderId="61" xfId="0" applyNumberFormat="1" applyFont="1" applyFill="1" applyBorder="1" applyAlignment="1">
      <alignment horizontal="center" vertical="center"/>
    </xf>
    <xf numFmtId="164" fontId="16" fillId="2" borderId="62" xfId="0" applyNumberFormat="1" applyFont="1" applyFill="1" applyBorder="1" applyAlignment="1">
      <alignment horizontal="center" vertical="center"/>
    </xf>
    <xf numFmtId="2" fontId="16" fillId="2" borderId="61" xfId="0" applyNumberFormat="1" applyFont="1" applyFill="1" applyBorder="1" applyAlignment="1">
      <alignment horizontal="center" vertical="center"/>
    </xf>
    <xf numFmtId="2" fontId="16" fillId="2" borderId="62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2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2" fontId="16" fillId="2" borderId="14" xfId="0" applyNumberFormat="1" applyFont="1" applyFill="1" applyBorder="1" applyAlignment="1">
      <alignment horizontal="center" vertical="center"/>
    </xf>
    <xf numFmtId="2" fontId="16" fillId="2" borderId="41" xfId="0" applyNumberFormat="1" applyFont="1" applyFill="1" applyBorder="1" applyAlignment="1">
      <alignment horizontal="center" vertical="center"/>
    </xf>
    <xf numFmtId="2" fontId="16" fillId="2" borderId="43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aseline="0"/>
              <a:t>CURVA GRANULOMÉTRICA </a:t>
            </a:r>
          </a:p>
        </c:rich>
      </c:tx>
      <c:layout>
        <c:manualLayout>
          <c:xMode val="edge"/>
          <c:yMode val="edge"/>
          <c:x val="0.36874056186621018"/>
          <c:y val="2.69600933231590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703687701077607E-2"/>
          <c:y val="0.11739039015109433"/>
          <c:w val="0.82160001156472329"/>
          <c:h val="0.76316048153359273"/>
        </c:manualLayout>
      </c:layout>
      <c:scatterChart>
        <c:scatterStyle val="lineMarker"/>
        <c:varyColors val="0"/>
        <c:ser>
          <c:idx val="0"/>
          <c:order val="0"/>
          <c:tx>
            <c:v>Muestra 1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granulometria!$C$15:$C$27</c:f>
              <c:numCache>
                <c:formatCode>0.0</c:formatCode>
                <c:ptCount val="13"/>
                <c:pt idx="0">
                  <c:v>50</c:v>
                </c:pt>
                <c:pt idx="1">
                  <c:v>37.5</c:v>
                </c:pt>
                <c:pt idx="2">
                  <c:v>25</c:v>
                </c:pt>
                <c:pt idx="3">
                  <c:v>19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8</c:v>
                </c:pt>
                <c:pt idx="7" formatCode="0.00">
                  <c:v>4.75</c:v>
                </c:pt>
                <c:pt idx="8" formatCode="0.00">
                  <c:v>2.36</c:v>
                </c:pt>
                <c:pt idx="9" formatCode="0.000">
                  <c:v>0.6</c:v>
                </c:pt>
                <c:pt idx="10" formatCode="0.000">
                  <c:v>0.3</c:v>
                </c:pt>
                <c:pt idx="11" formatCode="0.000">
                  <c:v>0.15</c:v>
                </c:pt>
                <c:pt idx="12" formatCode="0.000">
                  <c:v>7.4999999999999997E-2</c:v>
                </c:pt>
              </c:numCache>
            </c:numRef>
          </c:xVal>
          <c:yVal>
            <c:numRef>
              <c:f>granulometria!$E$15:$E$27</c:f>
              <c:numCache>
                <c:formatCode>0.0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75-4831-A367-DD2294B4BA6D}"/>
            </c:ext>
          </c:extLst>
        </c:ser>
        <c:ser>
          <c:idx val="1"/>
          <c:order val="1"/>
          <c:tx>
            <c:v>Muestra 2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granulometria!$C$15:$C$27</c:f>
              <c:numCache>
                <c:formatCode>0.0</c:formatCode>
                <c:ptCount val="13"/>
                <c:pt idx="0">
                  <c:v>50</c:v>
                </c:pt>
                <c:pt idx="1">
                  <c:v>37.5</c:v>
                </c:pt>
                <c:pt idx="2">
                  <c:v>25</c:v>
                </c:pt>
                <c:pt idx="3">
                  <c:v>19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8</c:v>
                </c:pt>
                <c:pt idx="7" formatCode="0.00">
                  <c:v>4.75</c:v>
                </c:pt>
                <c:pt idx="8" formatCode="0.00">
                  <c:v>2.36</c:v>
                </c:pt>
                <c:pt idx="9" formatCode="0.000">
                  <c:v>0.6</c:v>
                </c:pt>
                <c:pt idx="10" formatCode="0.000">
                  <c:v>0.3</c:v>
                </c:pt>
                <c:pt idx="11" formatCode="0.000">
                  <c:v>0.15</c:v>
                </c:pt>
                <c:pt idx="12" formatCode="0.000">
                  <c:v>7.4999999999999997E-2</c:v>
                </c:pt>
              </c:numCache>
            </c:numRef>
          </c:xVal>
          <c:yVal>
            <c:numRef>
              <c:f>granulometria!$G$15:$G$27</c:f>
              <c:numCache>
                <c:formatCode>0.0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BA-429D-B4FF-B673190D2811}"/>
            </c:ext>
          </c:extLst>
        </c:ser>
        <c:ser>
          <c:idx val="2"/>
          <c:order val="2"/>
          <c:tx>
            <c:v>Muestra 3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granulometria!$C$15:$C$27</c:f>
              <c:numCache>
                <c:formatCode>0.0</c:formatCode>
                <c:ptCount val="13"/>
                <c:pt idx="0">
                  <c:v>50</c:v>
                </c:pt>
                <c:pt idx="1">
                  <c:v>37.5</c:v>
                </c:pt>
                <c:pt idx="2">
                  <c:v>25</c:v>
                </c:pt>
                <c:pt idx="3">
                  <c:v>19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8</c:v>
                </c:pt>
                <c:pt idx="7" formatCode="0.00">
                  <c:v>4.75</c:v>
                </c:pt>
                <c:pt idx="8" formatCode="0.00">
                  <c:v>2.36</c:v>
                </c:pt>
                <c:pt idx="9" formatCode="0.000">
                  <c:v>0.6</c:v>
                </c:pt>
                <c:pt idx="10" formatCode="0.000">
                  <c:v>0.3</c:v>
                </c:pt>
                <c:pt idx="11" formatCode="0.000">
                  <c:v>0.15</c:v>
                </c:pt>
                <c:pt idx="12" formatCode="0.000">
                  <c:v>7.4999999999999997E-2</c:v>
                </c:pt>
              </c:numCache>
            </c:numRef>
          </c:xVal>
          <c:yVal>
            <c:numRef>
              <c:f>granulometria!$I$15:$I$27</c:f>
              <c:numCache>
                <c:formatCode>0.0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BA-429D-B4FF-B673190D2811}"/>
            </c:ext>
          </c:extLst>
        </c:ser>
        <c:ser>
          <c:idx val="3"/>
          <c:order val="3"/>
          <c:tx>
            <c:v>Muestra 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granulometria!$C$15:$C$27</c:f>
              <c:numCache>
                <c:formatCode>0.0</c:formatCode>
                <c:ptCount val="13"/>
                <c:pt idx="0">
                  <c:v>50</c:v>
                </c:pt>
                <c:pt idx="1">
                  <c:v>37.5</c:v>
                </c:pt>
                <c:pt idx="2">
                  <c:v>25</c:v>
                </c:pt>
                <c:pt idx="3">
                  <c:v>19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8</c:v>
                </c:pt>
                <c:pt idx="7" formatCode="0.00">
                  <c:v>4.75</c:v>
                </c:pt>
                <c:pt idx="8" formatCode="0.00">
                  <c:v>2.36</c:v>
                </c:pt>
                <c:pt idx="9" formatCode="0.000">
                  <c:v>0.6</c:v>
                </c:pt>
                <c:pt idx="10" formatCode="0.000">
                  <c:v>0.3</c:v>
                </c:pt>
                <c:pt idx="11" formatCode="0.000">
                  <c:v>0.15</c:v>
                </c:pt>
                <c:pt idx="12" formatCode="0.000">
                  <c:v>7.4999999999999997E-2</c:v>
                </c:pt>
              </c:numCache>
            </c:numRef>
          </c:xVal>
          <c:yVal>
            <c:numRef>
              <c:f>granulometria!$K$15:$K$27</c:f>
              <c:numCache>
                <c:formatCode>0.0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BA-429D-B4FF-B673190D2811}"/>
            </c:ext>
          </c:extLst>
        </c:ser>
        <c:ser>
          <c:idx val="4"/>
          <c:order val="4"/>
          <c:tx>
            <c:v>% mínimo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granulometria!$C$15:$C$27</c:f>
              <c:numCache>
                <c:formatCode>0.0</c:formatCode>
                <c:ptCount val="13"/>
                <c:pt idx="0">
                  <c:v>50</c:v>
                </c:pt>
                <c:pt idx="1">
                  <c:v>37.5</c:v>
                </c:pt>
                <c:pt idx="2">
                  <c:v>25</c:v>
                </c:pt>
                <c:pt idx="3">
                  <c:v>19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8</c:v>
                </c:pt>
                <c:pt idx="7" formatCode="0.00">
                  <c:v>4.75</c:v>
                </c:pt>
                <c:pt idx="8" formatCode="0.00">
                  <c:v>2.36</c:v>
                </c:pt>
                <c:pt idx="9" formatCode="0.000">
                  <c:v>0.6</c:v>
                </c:pt>
                <c:pt idx="10" formatCode="0.000">
                  <c:v>0.3</c:v>
                </c:pt>
                <c:pt idx="11" formatCode="0.000">
                  <c:v>0.15</c:v>
                </c:pt>
                <c:pt idx="12" formatCode="0.000">
                  <c:v>7.4999999999999997E-2</c:v>
                </c:pt>
              </c:numCache>
            </c:numRef>
          </c:xVal>
          <c:yVal>
            <c:numRef>
              <c:f>granulometria!$M$15:$M$27</c:f>
              <c:numCache>
                <c:formatCode>0.0</c:formatCode>
                <c:ptCount val="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0BA-429D-B4FF-B673190D2811}"/>
            </c:ext>
          </c:extLst>
        </c:ser>
        <c:ser>
          <c:idx val="5"/>
          <c:order val="5"/>
          <c:tx>
            <c:v>% máximo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granulometria!$C$15:$C$27</c:f>
              <c:numCache>
                <c:formatCode>0.0</c:formatCode>
                <c:ptCount val="13"/>
                <c:pt idx="0">
                  <c:v>50</c:v>
                </c:pt>
                <c:pt idx="1">
                  <c:v>37.5</c:v>
                </c:pt>
                <c:pt idx="2">
                  <c:v>25</c:v>
                </c:pt>
                <c:pt idx="3">
                  <c:v>19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8</c:v>
                </c:pt>
                <c:pt idx="7" formatCode="0.00">
                  <c:v>4.75</c:v>
                </c:pt>
                <c:pt idx="8" formatCode="0.00">
                  <c:v>2.36</c:v>
                </c:pt>
                <c:pt idx="9" formatCode="0.000">
                  <c:v>0.6</c:v>
                </c:pt>
                <c:pt idx="10" formatCode="0.000">
                  <c:v>0.3</c:v>
                </c:pt>
                <c:pt idx="11" formatCode="0.000">
                  <c:v>0.15</c:v>
                </c:pt>
                <c:pt idx="12" formatCode="0.000">
                  <c:v>7.4999999999999997E-2</c:v>
                </c:pt>
              </c:numCache>
            </c:numRef>
          </c:xVal>
          <c:yVal>
            <c:numRef>
              <c:f>granulometria!$N$15:$N$27</c:f>
              <c:numCache>
                <c:formatCode>0</c:formatCode>
                <c:ptCount val="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BA-429D-B4FF-B673190D2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73408"/>
        <c:axId val="85875328"/>
      </c:scatterChart>
      <c:valAx>
        <c:axId val="85873408"/>
        <c:scaling>
          <c:logBase val="10"/>
          <c:orientation val="minMax"/>
          <c:max val="60"/>
          <c:min val="5.000000000000002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25000"/>
                  <a:lumOff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600" baseline="0"/>
                  <a:t>ABERTURAEN MM</a:t>
                </a:r>
              </a:p>
            </c:rich>
          </c:tx>
          <c:layout>
            <c:manualLayout>
              <c:xMode val="edge"/>
              <c:yMode val="edge"/>
              <c:x val="0.45747540555925253"/>
              <c:y val="0.930430047100128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5328"/>
        <c:crosses val="autoZero"/>
        <c:crossBetween val="midCat"/>
      </c:valAx>
      <c:valAx>
        <c:axId val="85875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600" baseline="0"/>
                  <a:t>% PASA</a:t>
                </a:r>
              </a:p>
            </c:rich>
          </c:tx>
          <c:layout>
            <c:manualLayout>
              <c:xMode val="edge"/>
              <c:yMode val="edge"/>
              <c:x val="6.2569841943816871E-3"/>
              <c:y val="0.446741452254877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3408"/>
        <c:crossesAt val="5.0000000000000024E-2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</c:legendEntry>
      <c:layout>
        <c:manualLayout>
          <c:xMode val="edge"/>
          <c:yMode val="edge"/>
          <c:x val="0.8788376633744176"/>
          <c:y val="0.30486402655397488"/>
          <c:w val="0.11412176965482371"/>
          <c:h val="0.48575051205201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>
      <a:outerShdw blurRad="50800" dist="25400" dir="5400000" algn="ctr" rotWithShape="0">
        <a:schemeClr val="bg1">
          <a:alpha val="43000"/>
        </a:schemeClr>
      </a:outerShdw>
    </a:effectLst>
  </c:spPr>
  <c:txPr>
    <a:bodyPr/>
    <a:lstStyle/>
    <a:p>
      <a:pPr>
        <a:defRPr/>
      </a:pPr>
      <a:endParaRPr lang="es-UY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</xdr:row>
      <xdr:rowOff>27215</xdr:rowOff>
    </xdr:from>
    <xdr:to>
      <xdr:col>3</xdr:col>
      <xdr:colOff>530680</xdr:colOff>
      <xdr:row>3</xdr:row>
      <xdr:rowOff>95250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44929" y="231322"/>
          <a:ext cx="1564822" cy="6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1</xdr:row>
      <xdr:rowOff>22413</xdr:rowOff>
    </xdr:from>
    <xdr:to>
      <xdr:col>4</xdr:col>
      <xdr:colOff>37821</xdr:colOff>
      <xdr:row>2</xdr:row>
      <xdr:rowOff>179295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46530" y="212913"/>
          <a:ext cx="1214438" cy="593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16565</xdr:colOff>
      <xdr:row>1</xdr:row>
      <xdr:rowOff>16566</xdr:rowOff>
    </xdr:from>
    <xdr:to>
      <xdr:col>2</xdr:col>
      <xdr:colOff>107674</xdr:colOff>
      <xdr:row>3</xdr:row>
      <xdr:rowOff>83302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73326" y="215349"/>
          <a:ext cx="1176131" cy="57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34637</xdr:colOff>
      <xdr:row>1</xdr:row>
      <xdr:rowOff>34636</xdr:rowOff>
    </xdr:from>
    <xdr:to>
      <xdr:col>2</xdr:col>
      <xdr:colOff>1246909</xdr:colOff>
      <xdr:row>3</xdr:row>
      <xdr:rowOff>65561</xdr:rowOff>
    </xdr:to>
    <xdr:pic>
      <xdr:nvPicPr>
        <xdr:cNvPr id="4" name="Imagen 3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320387" y="282286"/>
          <a:ext cx="2621972" cy="117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34637</xdr:colOff>
      <xdr:row>1</xdr:row>
      <xdr:rowOff>34636</xdr:rowOff>
    </xdr:from>
    <xdr:to>
      <xdr:col>2</xdr:col>
      <xdr:colOff>1039091</xdr:colOff>
      <xdr:row>3</xdr:row>
      <xdr:rowOff>65561</xdr:rowOff>
    </xdr:to>
    <xdr:pic>
      <xdr:nvPicPr>
        <xdr:cNvPr id="4" name="Imagen 3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329046" y="346363"/>
          <a:ext cx="2407227" cy="117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121341</xdr:colOff>
      <xdr:row>33</xdr:row>
      <xdr:rowOff>39111</xdr:rowOff>
    </xdr:from>
    <xdr:to>
      <xdr:col>14</xdr:col>
      <xdr:colOff>969819</xdr:colOff>
      <xdr:row>68</xdr:row>
      <xdr:rowOff>35873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34637</xdr:colOff>
      <xdr:row>1</xdr:row>
      <xdr:rowOff>34637</xdr:rowOff>
    </xdr:from>
    <xdr:to>
      <xdr:col>3</xdr:col>
      <xdr:colOff>155864</xdr:colOff>
      <xdr:row>2</xdr:row>
      <xdr:rowOff>372342</xdr:rowOff>
    </xdr:to>
    <xdr:pic>
      <xdr:nvPicPr>
        <xdr:cNvPr id="5" name="Imagen 4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519546" y="225137"/>
          <a:ext cx="2199409" cy="10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217713</xdr:colOff>
      <xdr:row>1</xdr:row>
      <xdr:rowOff>13606</xdr:rowOff>
    </xdr:from>
    <xdr:to>
      <xdr:col>2</xdr:col>
      <xdr:colOff>857251</xdr:colOff>
      <xdr:row>3</xdr:row>
      <xdr:rowOff>95250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17713" y="204106"/>
          <a:ext cx="1619252" cy="74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955643</xdr:colOff>
      <xdr:row>28</xdr:row>
      <xdr:rowOff>3651</xdr:rowOff>
    </xdr:from>
    <xdr:ext cx="663607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1469993" y="5128101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𝑅𝑖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469993" y="5128101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∑▒</a:t>
              </a:r>
              <a:r>
                <a:rPr lang="es-UY" sz="1100" b="0" i="0">
                  <a:latin typeface="Cambria Math" panose="02040503050406030204" pitchFamily="18" charset="0"/>
                </a:rPr>
                <a:t>𝑅𝑖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6</xdr:col>
      <xdr:colOff>114300</xdr:colOff>
      <xdr:row>28</xdr:row>
      <xdr:rowOff>9525</xdr:rowOff>
    </xdr:from>
    <xdr:ext cx="942975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6191250" y="5314950"/>
              <a:ext cx="9429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𝐼𝐿𝑖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𝑅𝑖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6191250" y="5314950"/>
              <a:ext cx="9429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∑▒〖</a:t>
              </a:r>
              <a:r>
                <a:rPr lang="es-UY" sz="1100" b="0" i="0">
                  <a:latin typeface="Cambria Math" panose="02040503050406030204" pitchFamily="18" charset="0"/>
                </a:rPr>
                <a:t>𝐼𝐿𝑖 𝑥 𝑅𝑖〗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1</xdr:col>
      <xdr:colOff>946118</xdr:colOff>
      <xdr:row>47</xdr:row>
      <xdr:rowOff>13176</xdr:rowOff>
    </xdr:from>
    <xdr:ext cx="663607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1460468" y="11747976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𝑅𝑖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1460468" y="11747976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∑▒</a:t>
              </a:r>
              <a:r>
                <a:rPr lang="es-UY" sz="1100" b="0" i="0">
                  <a:latin typeface="Cambria Math" panose="02040503050406030204" pitchFamily="18" charset="0"/>
                </a:rPr>
                <a:t>𝑅𝑖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6</xdr:col>
      <xdr:colOff>114300</xdr:colOff>
      <xdr:row>47</xdr:row>
      <xdr:rowOff>9525</xdr:rowOff>
    </xdr:from>
    <xdr:ext cx="942975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6200775" y="5534025"/>
              <a:ext cx="9429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𝐼𝐸𝑖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𝑅𝑖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6200775" y="5534025"/>
              <a:ext cx="9429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∑▒〖</a:t>
              </a:r>
              <a:r>
                <a:rPr lang="es-UY" sz="1100" b="0" i="0">
                  <a:latin typeface="Cambria Math" panose="02040503050406030204" pitchFamily="18" charset="0"/>
                </a:rPr>
                <a:t>𝐼𝐸𝑖 𝑥 𝑅𝑖〗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twoCellAnchor>
    <xdr:from>
      <xdr:col>1</xdr:col>
      <xdr:colOff>9527</xdr:colOff>
      <xdr:row>1</xdr:row>
      <xdr:rowOff>19049</xdr:rowOff>
    </xdr:from>
    <xdr:to>
      <xdr:col>2</xdr:col>
      <xdr:colOff>324972</xdr:colOff>
      <xdr:row>3</xdr:row>
      <xdr:rowOff>117126</xdr:rowOff>
    </xdr:to>
    <xdr:pic>
      <xdr:nvPicPr>
        <xdr:cNvPr id="6" name="Imagen 5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11233" y="220755"/>
          <a:ext cx="1514474" cy="72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</xdr:row>
      <xdr:rowOff>27214</xdr:rowOff>
    </xdr:from>
    <xdr:to>
      <xdr:col>2</xdr:col>
      <xdr:colOff>394607</xdr:colOff>
      <xdr:row>3</xdr:row>
      <xdr:rowOff>149678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326572" y="217714"/>
          <a:ext cx="157842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</xdr:row>
      <xdr:rowOff>27214</xdr:rowOff>
    </xdr:from>
    <xdr:to>
      <xdr:col>2</xdr:col>
      <xdr:colOff>530679</xdr:colOff>
      <xdr:row>3</xdr:row>
      <xdr:rowOff>149678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326572" y="217714"/>
          <a:ext cx="1714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955643</xdr:colOff>
      <xdr:row>28</xdr:row>
      <xdr:rowOff>32226</xdr:rowOff>
    </xdr:from>
    <xdr:ext cx="663607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1469993" y="6394926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469993" y="6394926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</a:t>
              </a:r>
              <a:r>
                <a:rPr lang="es-UY" sz="1100" b="0" i="0">
                  <a:latin typeface="Cambria Math" panose="02040503050406030204" pitchFamily="18" charset="0"/>
                </a:rPr>
                <a:t>▒𝑃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4</xdr:col>
      <xdr:colOff>200025</xdr:colOff>
      <xdr:row>28</xdr:row>
      <xdr:rowOff>19050</xdr:rowOff>
    </xdr:from>
    <xdr:ext cx="828675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4143375" y="4895850"/>
              <a:ext cx="8286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1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4143375" y="4895850"/>
              <a:ext cx="8286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</a:t>
              </a:r>
              <a:r>
                <a:rPr lang="es-UY" sz="1100" b="0" i="0">
                  <a:latin typeface="Cambria Math" panose="02040503050406030204" pitchFamily="18" charset="0"/>
                </a:rPr>
                <a:t>▒𝑃1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6</xdr:col>
      <xdr:colOff>257175</xdr:colOff>
      <xdr:row>28</xdr:row>
      <xdr:rowOff>9525</xdr:rowOff>
    </xdr:from>
    <xdr:ext cx="857250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6429375" y="4886325"/>
              <a:ext cx="85725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6429375" y="4886325"/>
              <a:ext cx="85725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</a:t>
              </a:r>
              <a:r>
                <a:rPr lang="es-UY" sz="1100" b="0" i="0">
                  <a:latin typeface="Cambria Math" panose="02040503050406030204" pitchFamily="18" charset="0"/>
                </a:rPr>
                <a:t>▒𝑃2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1</xdr:col>
      <xdr:colOff>523874</xdr:colOff>
      <xdr:row>32</xdr:row>
      <xdr:rowOff>85726</xdr:rowOff>
    </xdr:from>
    <xdr:ext cx="361951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1038224" y="5543551"/>
              <a:ext cx="361951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s-UY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UY" sz="11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𝑃</m:t>
                          </m:r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e>
                      </m:nary>
                    </m:num>
                    <m:den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UY" sz="11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𝑃</m:t>
                          </m:r>
                        </m:e>
                      </m:nary>
                    </m:den>
                  </m:f>
                </m:oMath>
              </a14:m>
              <a:r>
                <a:rPr lang="es-UY" sz="1100"/>
                <a:t>=</a:t>
              </a: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1038224" y="5543551"/>
              <a:ext cx="361951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(∑▒</a:t>
              </a:r>
              <a:r>
                <a:rPr lang="es-UY" sz="1100" b="0" i="0">
                  <a:latin typeface="Cambria Math" panose="02040503050406030204" pitchFamily="18" charset="0"/>
                </a:rPr>
                <a:t>𝑃1)/(∑▒𝑃)</a:t>
              </a:r>
              <a:r>
                <a:rPr lang="es-UY" sz="1100"/>
                <a:t>=</a:t>
              </a:r>
            </a:p>
          </xdr:txBody>
        </xdr:sp>
      </mc:Fallback>
    </mc:AlternateContent>
    <xdr:clientData/>
  </xdr:oneCellAnchor>
  <xdr:oneCellAnchor>
    <xdr:from>
      <xdr:col>1</xdr:col>
      <xdr:colOff>533400</xdr:colOff>
      <xdr:row>33</xdr:row>
      <xdr:rowOff>104775</xdr:rowOff>
    </xdr:from>
    <xdr:ext cx="361951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1047750" y="6000750"/>
              <a:ext cx="361951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s-UY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UY" sz="11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𝑃</m:t>
                          </m:r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e>
                      </m:nary>
                    </m:num>
                    <m:den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UY" sz="11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𝑃</m:t>
                          </m:r>
                        </m:e>
                      </m:nary>
                    </m:den>
                  </m:f>
                </m:oMath>
              </a14:m>
              <a:r>
                <a:rPr lang="es-UY" sz="1100"/>
                <a:t>=</a:t>
              </a: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1047750" y="6000750"/>
              <a:ext cx="361951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(∑▒</a:t>
              </a:r>
              <a:r>
                <a:rPr lang="es-UY" sz="1100" b="0" i="0">
                  <a:latin typeface="Cambria Math" panose="02040503050406030204" pitchFamily="18" charset="0"/>
                </a:rPr>
                <a:t>𝑃2)/(∑▒𝑃)</a:t>
              </a:r>
              <a:r>
                <a:rPr lang="es-UY" sz="1100"/>
                <a:t>=</a:t>
              </a:r>
            </a:p>
          </xdr:txBody>
        </xdr:sp>
      </mc:Fallback>
    </mc:AlternateContent>
    <xdr:clientData/>
  </xdr:oneCellAnchor>
  <xdr:twoCellAnchor>
    <xdr:from>
      <xdr:col>1</xdr:col>
      <xdr:colOff>19051</xdr:colOff>
      <xdr:row>1</xdr:row>
      <xdr:rowOff>9524</xdr:rowOff>
    </xdr:from>
    <xdr:to>
      <xdr:col>2</xdr:col>
      <xdr:colOff>224118</xdr:colOff>
      <xdr:row>3</xdr:row>
      <xdr:rowOff>52678</xdr:rowOff>
    </xdr:to>
    <xdr:pic>
      <xdr:nvPicPr>
        <xdr:cNvPr id="9" name="Imagen 8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43169" y="211230"/>
          <a:ext cx="1404096" cy="67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1</xdr:row>
      <xdr:rowOff>13606</xdr:rowOff>
    </xdr:from>
    <xdr:to>
      <xdr:col>2</xdr:col>
      <xdr:colOff>449036</xdr:colOff>
      <xdr:row>3</xdr:row>
      <xdr:rowOff>95250</xdr:rowOff>
    </xdr:to>
    <xdr:pic>
      <xdr:nvPicPr>
        <xdr:cNvPr id="3" name="Imagen 2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31321" y="204106"/>
          <a:ext cx="1660072" cy="707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16</xdr:row>
      <xdr:rowOff>61912</xdr:rowOff>
    </xdr:from>
    <xdr:ext cx="504825" cy="320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495300" y="2719387"/>
              <a:ext cx="504825" cy="320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s-UY" sz="1100" b="0" i="0">
                            <a:latin typeface="Cambria Math" panose="02040503050406030204" pitchFamily="18" charset="0"/>
                          </a:rPr>
                          <m:t>h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s-UY" sz="1100" b="0" i="0">
                            <a:latin typeface="Cambria Math" panose="02040503050406030204" pitchFamily="18" charset="0"/>
                          </a:rPr>
                          <m:t>H</m:t>
                        </m:r>
                      </m:den>
                    </m:f>
                    <m:r>
                      <a:rPr lang="es-UY" sz="11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s-UY" sz="11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100</m:t>
                    </m:r>
                  </m:oMath>
                </m:oMathPara>
              </a14:m>
              <a:endParaRPr lang="es-UY" sz="1100" i="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495300" y="2719387"/>
              <a:ext cx="504825" cy="320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b="0" i="0">
                  <a:latin typeface="Cambria Math" panose="02040503050406030204" pitchFamily="18" charset="0"/>
                </a:rPr>
                <a:t>h/H</a:t>
              </a:r>
              <a:r>
                <a:rPr lang="es-UY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s-UY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100</a:t>
              </a:r>
              <a:endParaRPr lang="es-UY" sz="1100" i="0"/>
            </a:p>
          </xdr:txBody>
        </xdr:sp>
      </mc:Fallback>
    </mc:AlternateContent>
    <xdr:clientData/>
  </xdr:oneCellAnchor>
  <xdr:twoCellAnchor>
    <xdr:from>
      <xdr:col>1</xdr:col>
      <xdr:colOff>19051</xdr:colOff>
      <xdr:row>1</xdr:row>
      <xdr:rowOff>19050</xdr:rowOff>
    </xdr:from>
    <xdr:to>
      <xdr:col>3</xdr:col>
      <xdr:colOff>600075</xdr:colOff>
      <xdr:row>2</xdr:row>
      <xdr:rowOff>156633</xdr:rowOff>
    </xdr:to>
    <xdr:pic>
      <xdr:nvPicPr>
        <xdr:cNvPr id="3" name="Imagen 2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161926" y="209550"/>
          <a:ext cx="1219199" cy="575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2:Q35"/>
  <sheetViews>
    <sheetView showZeros="0" view="pageBreakPreview" topLeftCell="A6" zoomScaleNormal="100" zoomScaleSheetLayoutView="100" workbookViewId="0">
      <selection activeCell="B6" sqref="B6:H7"/>
    </sheetView>
  </sheetViews>
  <sheetFormatPr baseColWidth="10" defaultRowHeight="15.75" x14ac:dyDescent="0.25"/>
  <cols>
    <col min="1" max="1" width="3.28515625" customWidth="1"/>
    <col min="2" max="2" width="6.5703125" style="139" customWidth="1"/>
    <col min="3" max="3" width="9.28515625" style="139" customWidth="1"/>
    <col min="4" max="4" width="11" style="139" customWidth="1"/>
    <col min="5" max="5" width="8.28515625" style="139" customWidth="1"/>
    <col min="6" max="6" width="7.85546875" style="139" customWidth="1"/>
    <col min="7" max="7" width="7.28515625" style="139" customWidth="1"/>
    <col min="8" max="8" width="9.5703125" style="139" customWidth="1"/>
    <col min="9" max="9" width="10.7109375" style="139" customWidth="1"/>
    <col min="10" max="10" width="11.28515625" style="139" customWidth="1"/>
    <col min="11" max="11" width="12.42578125" style="139" customWidth="1"/>
    <col min="12" max="12" width="12.5703125" style="139" customWidth="1"/>
    <col min="13" max="13" width="11.28515625" style="139" customWidth="1"/>
    <col min="14" max="14" width="9.85546875" style="139" customWidth="1"/>
    <col min="15" max="15" width="10.5703125" style="139" customWidth="1"/>
    <col min="16" max="16" width="12" style="139" customWidth="1"/>
    <col min="17" max="17" width="30.85546875" style="41" customWidth="1"/>
  </cols>
  <sheetData>
    <row r="2" spans="2:17" s="2" customFormat="1" ht="35.1" customHeight="1" x14ac:dyDescent="0.25">
      <c r="B2" s="118"/>
      <c r="C2" s="118"/>
      <c r="D2" s="118"/>
      <c r="E2" s="118"/>
      <c r="F2" s="228" t="s">
        <v>55</v>
      </c>
      <c r="G2" s="118"/>
      <c r="H2" s="119"/>
      <c r="I2" s="7"/>
      <c r="K2" s="118"/>
      <c r="L2" s="118"/>
      <c r="M2" s="118"/>
      <c r="N2" s="118"/>
      <c r="O2" s="118"/>
      <c r="P2" s="118"/>
      <c r="Q2" s="234"/>
    </row>
    <row r="3" spans="2:17" ht="15" customHeight="1" x14ac:dyDescent="0.25">
      <c r="B3" s="115"/>
      <c r="C3" s="115"/>
      <c r="D3" s="115"/>
      <c r="E3" s="115"/>
      <c r="F3" s="72" t="s">
        <v>269</v>
      </c>
      <c r="H3" s="227" t="s">
        <v>270</v>
      </c>
      <c r="I3" s="111"/>
      <c r="J3" s="115"/>
      <c r="K3" s="115"/>
      <c r="L3" s="115"/>
      <c r="M3" s="115"/>
      <c r="N3" s="115"/>
      <c r="O3" s="115"/>
      <c r="P3" s="115"/>
      <c r="Q3" s="155"/>
    </row>
    <row r="4" spans="2:17" ht="15" customHeight="1" x14ac:dyDescent="0.25">
      <c r="B4" s="115"/>
      <c r="C4" s="115"/>
      <c r="D4" s="115"/>
      <c r="E4" s="115"/>
      <c r="F4" s="115"/>
      <c r="G4" s="115"/>
      <c r="H4" s="115"/>
      <c r="I4" s="111"/>
      <c r="J4" s="115"/>
      <c r="K4" s="115"/>
      <c r="L4" s="115"/>
      <c r="M4" s="115"/>
      <c r="N4" s="115"/>
      <c r="O4" s="115"/>
      <c r="P4" s="115"/>
      <c r="Q4" s="155"/>
    </row>
    <row r="5" spans="2:17" ht="15" customHeight="1" x14ac:dyDescent="0.2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55"/>
    </row>
    <row r="6" spans="2:17" ht="24.95" customHeight="1" x14ac:dyDescent="0.25">
      <c r="B6" s="358" t="s">
        <v>157</v>
      </c>
      <c r="C6" s="359"/>
      <c r="D6" s="359"/>
      <c r="E6" s="359"/>
      <c r="F6" s="359"/>
      <c r="G6" s="359"/>
      <c r="H6" s="360"/>
      <c r="I6" s="140" t="s">
        <v>232</v>
      </c>
      <c r="J6" s="158"/>
      <c r="K6" s="158"/>
      <c r="L6" s="158"/>
      <c r="M6" s="166"/>
      <c r="N6" s="159"/>
      <c r="O6" s="154"/>
      <c r="P6" s="154"/>
      <c r="Q6" s="155"/>
    </row>
    <row r="7" spans="2:17" ht="24.95" customHeight="1" x14ac:dyDescent="0.25">
      <c r="B7" s="361"/>
      <c r="C7" s="362"/>
      <c r="D7" s="362"/>
      <c r="E7" s="362"/>
      <c r="F7" s="362"/>
      <c r="G7" s="362"/>
      <c r="H7" s="363"/>
      <c r="I7" s="140" t="s">
        <v>245</v>
      </c>
      <c r="J7" s="158"/>
      <c r="K7" s="158"/>
      <c r="L7" s="158"/>
      <c r="M7" s="166"/>
      <c r="N7" s="159"/>
      <c r="O7" s="154"/>
      <c r="P7" s="154"/>
      <c r="Q7" s="155"/>
    </row>
    <row r="8" spans="2:17" ht="24.95" customHeight="1" x14ac:dyDescent="0.25">
      <c r="B8" s="251" t="s">
        <v>235</v>
      </c>
      <c r="C8" s="167"/>
      <c r="D8" s="167"/>
      <c r="E8" s="209"/>
      <c r="F8" s="167"/>
      <c r="G8" s="167"/>
      <c r="H8" s="168"/>
      <c r="I8" s="140" t="s">
        <v>121</v>
      </c>
      <c r="J8" s="158"/>
      <c r="K8" s="158"/>
      <c r="L8" s="158"/>
      <c r="M8" s="166"/>
      <c r="N8" s="159"/>
      <c r="O8" s="115"/>
      <c r="P8" s="115"/>
      <c r="Q8" s="155"/>
    </row>
    <row r="9" spans="2:17" x14ac:dyDescent="0.2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55"/>
    </row>
    <row r="10" spans="2:17" ht="24.95" customHeight="1" x14ac:dyDescent="0.25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5"/>
    </row>
    <row r="11" spans="2:17" s="2" customFormat="1" ht="50.1" customHeight="1" x14ac:dyDescent="0.25">
      <c r="B11" s="353" t="s">
        <v>56</v>
      </c>
      <c r="C11" s="353" t="s">
        <v>242</v>
      </c>
      <c r="D11" s="353" t="s">
        <v>234</v>
      </c>
      <c r="E11" s="364" t="s">
        <v>247</v>
      </c>
      <c r="F11" s="365"/>
      <c r="G11" s="366"/>
      <c r="H11" s="353" t="s">
        <v>57</v>
      </c>
      <c r="I11" s="353" t="s">
        <v>62</v>
      </c>
      <c r="J11" s="353" t="s">
        <v>60</v>
      </c>
      <c r="K11" s="353" t="s">
        <v>233</v>
      </c>
      <c r="L11" s="353" t="s">
        <v>63</v>
      </c>
      <c r="M11" s="353" t="s">
        <v>58</v>
      </c>
      <c r="N11" s="353" t="s">
        <v>248</v>
      </c>
      <c r="O11" s="353" t="s">
        <v>59</v>
      </c>
      <c r="P11" s="353" t="s">
        <v>250</v>
      </c>
      <c r="Q11" s="353" t="s">
        <v>244</v>
      </c>
    </row>
    <row r="12" spans="2:17" s="2" customFormat="1" ht="15" customHeight="1" x14ac:dyDescent="0.25">
      <c r="B12" s="354"/>
      <c r="C12" s="354"/>
      <c r="D12" s="354"/>
      <c r="E12" s="211" t="s">
        <v>246</v>
      </c>
      <c r="F12" s="211" t="s">
        <v>243</v>
      </c>
      <c r="G12" s="211" t="s">
        <v>249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</row>
    <row r="13" spans="2:17" s="1" customFormat="1" ht="20.100000000000001" customHeight="1" x14ac:dyDescent="0.25">
      <c r="B13" s="217"/>
      <c r="C13" s="160"/>
      <c r="D13" s="217"/>
      <c r="E13" s="217"/>
      <c r="F13" s="217"/>
      <c r="G13" s="253"/>
      <c r="H13" s="15"/>
      <c r="I13" s="15"/>
      <c r="J13" s="18">
        <f>+H13-I13</f>
        <v>0</v>
      </c>
      <c r="K13" s="23">
        <f>IFERROR((H13/J13),0)</f>
        <v>0</v>
      </c>
      <c r="L13" s="157"/>
      <c r="M13" s="219">
        <f>IFERROR((K13/L13),0)</f>
        <v>0</v>
      </c>
      <c r="N13" s="52"/>
      <c r="O13" s="15"/>
      <c r="P13" s="18">
        <f>IFERROR((O13*M13),0)</f>
        <v>0</v>
      </c>
      <c r="Q13" s="254"/>
    </row>
    <row r="14" spans="2:17" s="1" customFormat="1" ht="20.100000000000001" customHeight="1" x14ac:dyDescent="0.25">
      <c r="B14" s="217"/>
      <c r="C14" s="212"/>
      <c r="D14" s="217"/>
      <c r="E14" s="217"/>
      <c r="F14" s="217"/>
      <c r="G14" s="217"/>
      <c r="H14" s="15"/>
      <c r="I14" s="15"/>
      <c r="J14" s="18">
        <f t="shared" ref="J14:J33" si="0">+H14-I14</f>
        <v>0</v>
      </c>
      <c r="K14" s="23">
        <f t="shared" ref="K14:K33" si="1">IFERROR((H14/J14),0)</f>
        <v>0</v>
      </c>
      <c r="L14" s="157"/>
      <c r="M14" s="219">
        <f t="shared" ref="M14:M33" si="2">IFERROR((K14/L14),0)</f>
        <v>0</v>
      </c>
      <c r="N14" s="52"/>
      <c r="O14" s="15"/>
      <c r="P14" s="18">
        <f t="shared" ref="P14:P33" si="3">IFERROR((O14*M14),0)</f>
        <v>0</v>
      </c>
      <c r="Q14" s="254"/>
    </row>
    <row r="15" spans="2:17" s="1" customFormat="1" ht="20.100000000000001" customHeight="1" x14ac:dyDescent="0.25">
      <c r="B15" s="217"/>
      <c r="C15" s="212"/>
      <c r="D15" s="217"/>
      <c r="E15" s="217"/>
      <c r="F15" s="217"/>
      <c r="G15" s="217"/>
      <c r="H15" s="15"/>
      <c r="I15" s="15"/>
      <c r="J15" s="18">
        <f t="shared" si="0"/>
        <v>0</v>
      </c>
      <c r="K15" s="23">
        <f t="shared" si="1"/>
        <v>0</v>
      </c>
      <c r="L15" s="157"/>
      <c r="M15" s="219">
        <f t="shared" si="2"/>
        <v>0</v>
      </c>
      <c r="N15" s="52"/>
      <c r="O15" s="15"/>
      <c r="P15" s="18">
        <f t="shared" si="3"/>
        <v>0</v>
      </c>
      <c r="Q15" s="254"/>
    </row>
    <row r="16" spans="2:17" s="1" customFormat="1" ht="20.100000000000001" customHeight="1" x14ac:dyDescent="0.25">
      <c r="B16" s="217"/>
      <c r="C16" s="212"/>
      <c r="D16" s="217"/>
      <c r="E16" s="217"/>
      <c r="F16" s="217"/>
      <c r="G16" s="217"/>
      <c r="H16" s="15"/>
      <c r="I16" s="15"/>
      <c r="J16" s="18">
        <f t="shared" si="0"/>
        <v>0</v>
      </c>
      <c r="K16" s="23">
        <f t="shared" si="1"/>
        <v>0</v>
      </c>
      <c r="L16" s="157"/>
      <c r="M16" s="219">
        <f t="shared" si="2"/>
        <v>0</v>
      </c>
      <c r="N16" s="52"/>
      <c r="O16" s="15"/>
      <c r="P16" s="18">
        <f t="shared" si="3"/>
        <v>0</v>
      </c>
      <c r="Q16" s="254"/>
    </row>
    <row r="17" spans="2:17" s="1" customFormat="1" ht="20.100000000000001" customHeight="1" x14ac:dyDescent="0.25">
      <c r="B17" s="217"/>
      <c r="C17" s="212"/>
      <c r="D17" s="217"/>
      <c r="E17" s="217"/>
      <c r="F17" s="217"/>
      <c r="G17" s="217"/>
      <c r="H17" s="15"/>
      <c r="I17" s="15"/>
      <c r="J17" s="18">
        <f t="shared" si="0"/>
        <v>0</v>
      </c>
      <c r="K17" s="23">
        <f t="shared" si="1"/>
        <v>0</v>
      </c>
      <c r="L17" s="157"/>
      <c r="M17" s="219">
        <f t="shared" si="2"/>
        <v>0</v>
      </c>
      <c r="N17" s="52"/>
      <c r="O17" s="15"/>
      <c r="P17" s="18">
        <f t="shared" si="3"/>
        <v>0</v>
      </c>
      <c r="Q17" s="254"/>
    </row>
    <row r="18" spans="2:17" s="1" customFormat="1" ht="20.100000000000001" customHeight="1" x14ac:dyDescent="0.25">
      <c r="B18" s="217"/>
      <c r="C18" s="212"/>
      <c r="D18" s="217"/>
      <c r="E18" s="217"/>
      <c r="F18" s="217"/>
      <c r="G18" s="217"/>
      <c r="H18" s="15"/>
      <c r="I18" s="15"/>
      <c r="J18" s="18">
        <f t="shared" si="0"/>
        <v>0</v>
      </c>
      <c r="K18" s="23">
        <f t="shared" si="1"/>
        <v>0</v>
      </c>
      <c r="L18" s="157"/>
      <c r="M18" s="219">
        <f t="shared" si="2"/>
        <v>0</v>
      </c>
      <c r="N18" s="52"/>
      <c r="O18" s="15"/>
      <c r="P18" s="18">
        <f t="shared" si="3"/>
        <v>0</v>
      </c>
      <c r="Q18" s="254"/>
    </row>
    <row r="19" spans="2:17" s="1" customFormat="1" ht="20.100000000000001" customHeight="1" x14ac:dyDescent="0.25">
      <c r="B19" s="217"/>
      <c r="C19" s="212"/>
      <c r="D19" s="217"/>
      <c r="E19" s="217"/>
      <c r="F19" s="217"/>
      <c r="G19" s="217"/>
      <c r="H19" s="15"/>
      <c r="I19" s="15"/>
      <c r="J19" s="18">
        <f t="shared" si="0"/>
        <v>0</v>
      </c>
      <c r="K19" s="23">
        <f t="shared" si="1"/>
        <v>0</v>
      </c>
      <c r="L19" s="157"/>
      <c r="M19" s="219">
        <f t="shared" si="2"/>
        <v>0</v>
      </c>
      <c r="N19" s="52"/>
      <c r="O19" s="15"/>
      <c r="P19" s="18">
        <f t="shared" si="3"/>
        <v>0</v>
      </c>
      <c r="Q19" s="254"/>
    </row>
    <row r="20" spans="2:17" s="1" customFormat="1" ht="20.100000000000001" customHeight="1" x14ac:dyDescent="0.25">
      <c r="B20" s="217"/>
      <c r="C20" s="212"/>
      <c r="D20" s="217"/>
      <c r="E20" s="217"/>
      <c r="F20" s="217"/>
      <c r="G20" s="217"/>
      <c r="H20" s="15"/>
      <c r="I20" s="15"/>
      <c r="J20" s="18">
        <f t="shared" si="0"/>
        <v>0</v>
      </c>
      <c r="K20" s="23">
        <f t="shared" si="1"/>
        <v>0</v>
      </c>
      <c r="L20" s="157"/>
      <c r="M20" s="219">
        <f t="shared" si="2"/>
        <v>0</v>
      </c>
      <c r="N20" s="52"/>
      <c r="O20" s="15"/>
      <c r="P20" s="18">
        <f t="shared" si="3"/>
        <v>0</v>
      </c>
      <c r="Q20" s="254"/>
    </row>
    <row r="21" spans="2:17" s="1" customFormat="1" ht="20.100000000000001" customHeight="1" x14ac:dyDescent="0.25">
      <c r="B21" s="217"/>
      <c r="C21" s="212"/>
      <c r="D21" s="217"/>
      <c r="E21" s="217"/>
      <c r="F21" s="217"/>
      <c r="G21" s="217"/>
      <c r="H21" s="15"/>
      <c r="I21" s="15"/>
      <c r="J21" s="18">
        <f t="shared" si="0"/>
        <v>0</v>
      </c>
      <c r="K21" s="23">
        <f t="shared" si="1"/>
        <v>0</v>
      </c>
      <c r="L21" s="157"/>
      <c r="M21" s="219">
        <f t="shared" si="2"/>
        <v>0</v>
      </c>
      <c r="N21" s="52"/>
      <c r="O21" s="15"/>
      <c r="P21" s="18">
        <f t="shared" si="3"/>
        <v>0</v>
      </c>
      <c r="Q21" s="254"/>
    </row>
    <row r="22" spans="2:17" s="1" customFormat="1" ht="20.100000000000001" customHeight="1" x14ac:dyDescent="0.25">
      <c r="B22" s="217"/>
      <c r="C22" s="212"/>
      <c r="D22" s="217"/>
      <c r="E22" s="217"/>
      <c r="F22" s="217"/>
      <c r="G22" s="217"/>
      <c r="H22" s="15"/>
      <c r="I22" s="15"/>
      <c r="J22" s="18">
        <f t="shared" si="0"/>
        <v>0</v>
      </c>
      <c r="K22" s="23">
        <f t="shared" si="1"/>
        <v>0</v>
      </c>
      <c r="L22" s="157"/>
      <c r="M22" s="219">
        <f t="shared" si="2"/>
        <v>0</v>
      </c>
      <c r="N22" s="52"/>
      <c r="O22" s="15"/>
      <c r="P22" s="18">
        <f t="shared" si="3"/>
        <v>0</v>
      </c>
      <c r="Q22" s="254"/>
    </row>
    <row r="23" spans="2:17" s="1" customFormat="1" ht="20.100000000000001" customHeight="1" x14ac:dyDescent="0.25">
      <c r="B23" s="217"/>
      <c r="C23" s="212"/>
      <c r="D23" s="217"/>
      <c r="E23" s="217"/>
      <c r="F23" s="217"/>
      <c r="G23" s="217"/>
      <c r="H23" s="15"/>
      <c r="I23" s="15"/>
      <c r="J23" s="18">
        <f t="shared" si="0"/>
        <v>0</v>
      </c>
      <c r="K23" s="23">
        <f t="shared" si="1"/>
        <v>0</v>
      </c>
      <c r="L23" s="157"/>
      <c r="M23" s="219">
        <f t="shared" si="2"/>
        <v>0</v>
      </c>
      <c r="N23" s="52"/>
      <c r="O23" s="15"/>
      <c r="P23" s="18">
        <f t="shared" si="3"/>
        <v>0</v>
      </c>
      <c r="Q23" s="254"/>
    </row>
    <row r="24" spans="2:17" s="1" customFormat="1" ht="20.100000000000001" customHeight="1" x14ac:dyDescent="0.25">
      <c r="B24" s="217"/>
      <c r="C24" s="212"/>
      <c r="D24" s="217"/>
      <c r="E24" s="217"/>
      <c r="F24" s="217"/>
      <c r="G24" s="217"/>
      <c r="H24" s="15"/>
      <c r="I24" s="15"/>
      <c r="J24" s="18">
        <f t="shared" si="0"/>
        <v>0</v>
      </c>
      <c r="K24" s="23">
        <f t="shared" si="1"/>
        <v>0</v>
      </c>
      <c r="L24" s="157"/>
      <c r="M24" s="219">
        <f t="shared" si="2"/>
        <v>0</v>
      </c>
      <c r="N24" s="52"/>
      <c r="O24" s="15"/>
      <c r="P24" s="18">
        <f t="shared" si="3"/>
        <v>0</v>
      </c>
      <c r="Q24" s="254"/>
    </row>
    <row r="25" spans="2:17" s="1" customFormat="1" ht="20.100000000000001" customHeight="1" x14ac:dyDescent="0.25">
      <c r="B25" s="217"/>
      <c r="C25" s="212"/>
      <c r="D25" s="217"/>
      <c r="E25" s="217"/>
      <c r="F25" s="217"/>
      <c r="G25" s="217"/>
      <c r="H25" s="15"/>
      <c r="I25" s="15"/>
      <c r="J25" s="18">
        <f t="shared" si="0"/>
        <v>0</v>
      </c>
      <c r="K25" s="23">
        <f t="shared" si="1"/>
        <v>0</v>
      </c>
      <c r="L25" s="157"/>
      <c r="M25" s="219">
        <f t="shared" si="2"/>
        <v>0</v>
      </c>
      <c r="N25" s="52"/>
      <c r="O25" s="15"/>
      <c r="P25" s="18">
        <f t="shared" si="3"/>
        <v>0</v>
      </c>
      <c r="Q25" s="254"/>
    </row>
    <row r="26" spans="2:17" s="1" customFormat="1" ht="20.100000000000001" customHeight="1" x14ac:dyDescent="0.25">
      <c r="B26" s="217"/>
      <c r="C26" s="212"/>
      <c r="D26" s="217"/>
      <c r="E26" s="217"/>
      <c r="F26" s="217"/>
      <c r="G26" s="217"/>
      <c r="H26" s="15"/>
      <c r="I26" s="15"/>
      <c r="J26" s="18">
        <f t="shared" si="0"/>
        <v>0</v>
      </c>
      <c r="K26" s="23">
        <f t="shared" si="1"/>
        <v>0</v>
      </c>
      <c r="L26" s="157"/>
      <c r="M26" s="219">
        <f t="shared" si="2"/>
        <v>0</v>
      </c>
      <c r="N26" s="52"/>
      <c r="O26" s="15"/>
      <c r="P26" s="18">
        <f t="shared" si="3"/>
        <v>0</v>
      </c>
      <c r="Q26" s="254"/>
    </row>
    <row r="27" spans="2:17" s="1" customFormat="1" ht="20.100000000000001" customHeight="1" x14ac:dyDescent="0.25">
      <c r="B27" s="217"/>
      <c r="C27" s="212"/>
      <c r="D27" s="217"/>
      <c r="E27" s="217"/>
      <c r="F27" s="217"/>
      <c r="G27" s="217"/>
      <c r="H27" s="15"/>
      <c r="I27" s="15"/>
      <c r="J27" s="18">
        <f t="shared" si="0"/>
        <v>0</v>
      </c>
      <c r="K27" s="23">
        <f t="shared" si="1"/>
        <v>0</v>
      </c>
      <c r="L27" s="157"/>
      <c r="M27" s="219">
        <f t="shared" si="2"/>
        <v>0</v>
      </c>
      <c r="N27" s="52"/>
      <c r="O27" s="15"/>
      <c r="P27" s="18">
        <f t="shared" si="3"/>
        <v>0</v>
      </c>
      <c r="Q27" s="254"/>
    </row>
    <row r="28" spans="2:17" s="1" customFormat="1" ht="20.100000000000001" customHeight="1" x14ac:dyDescent="0.25">
      <c r="B28" s="217"/>
      <c r="C28" s="212"/>
      <c r="D28" s="217"/>
      <c r="E28" s="217"/>
      <c r="F28" s="217"/>
      <c r="G28" s="217"/>
      <c r="H28" s="15"/>
      <c r="I28" s="15"/>
      <c r="J28" s="18">
        <f t="shared" si="0"/>
        <v>0</v>
      </c>
      <c r="K28" s="23">
        <f t="shared" si="1"/>
        <v>0</v>
      </c>
      <c r="L28" s="157"/>
      <c r="M28" s="219">
        <f t="shared" si="2"/>
        <v>0</v>
      </c>
      <c r="N28" s="52"/>
      <c r="O28" s="15"/>
      <c r="P28" s="18">
        <f t="shared" si="3"/>
        <v>0</v>
      </c>
      <c r="Q28" s="254"/>
    </row>
    <row r="29" spans="2:17" s="1" customFormat="1" ht="20.100000000000001" customHeight="1" x14ac:dyDescent="0.25">
      <c r="B29" s="217"/>
      <c r="C29" s="212"/>
      <c r="D29" s="217"/>
      <c r="E29" s="217"/>
      <c r="F29" s="217"/>
      <c r="G29" s="217"/>
      <c r="H29" s="15"/>
      <c r="I29" s="15"/>
      <c r="J29" s="18">
        <f t="shared" si="0"/>
        <v>0</v>
      </c>
      <c r="K29" s="23">
        <f t="shared" si="1"/>
        <v>0</v>
      </c>
      <c r="L29" s="157"/>
      <c r="M29" s="219">
        <f t="shared" si="2"/>
        <v>0</v>
      </c>
      <c r="N29" s="52"/>
      <c r="O29" s="15"/>
      <c r="P29" s="18">
        <f t="shared" si="3"/>
        <v>0</v>
      </c>
      <c r="Q29" s="254"/>
    </row>
    <row r="30" spans="2:17" s="1" customFormat="1" ht="20.100000000000001" customHeight="1" x14ac:dyDescent="0.25">
      <c r="B30" s="217"/>
      <c r="C30" s="212"/>
      <c r="D30" s="217"/>
      <c r="E30" s="217"/>
      <c r="F30" s="217"/>
      <c r="G30" s="217"/>
      <c r="H30" s="15"/>
      <c r="I30" s="15"/>
      <c r="J30" s="18">
        <f t="shared" ref="J30:J32" si="4">+H30-I30</f>
        <v>0</v>
      </c>
      <c r="K30" s="23">
        <f t="shared" ref="K30:K32" si="5">IFERROR((H30/J30),0)</f>
        <v>0</v>
      </c>
      <c r="L30" s="157"/>
      <c r="M30" s="219">
        <f t="shared" ref="M30:M32" si="6">IFERROR((K30/L30),0)</f>
        <v>0</v>
      </c>
      <c r="N30" s="52"/>
      <c r="O30" s="15"/>
      <c r="P30" s="18">
        <f t="shared" ref="P30:P32" si="7">IFERROR((O30*M30),0)</f>
        <v>0</v>
      </c>
      <c r="Q30" s="254"/>
    </row>
    <row r="31" spans="2:17" s="1" customFormat="1" ht="20.100000000000001" customHeight="1" x14ac:dyDescent="0.25">
      <c r="B31" s="217"/>
      <c r="C31" s="212"/>
      <c r="D31" s="217"/>
      <c r="E31" s="217"/>
      <c r="F31" s="217"/>
      <c r="G31" s="217"/>
      <c r="H31" s="15"/>
      <c r="I31" s="15"/>
      <c r="J31" s="18">
        <f t="shared" si="4"/>
        <v>0</v>
      </c>
      <c r="K31" s="23">
        <f t="shared" si="5"/>
        <v>0</v>
      </c>
      <c r="L31" s="157"/>
      <c r="M31" s="219">
        <f t="shared" si="6"/>
        <v>0</v>
      </c>
      <c r="N31" s="52"/>
      <c r="O31" s="15"/>
      <c r="P31" s="18">
        <f t="shared" si="7"/>
        <v>0</v>
      </c>
      <c r="Q31" s="254"/>
    </row>
    <row r="32" spans="2:17" s="1" customFormat="1" ht="20.100000000000001" customHeight="1" x14ac:dyDescent="0.25">
      <c r="B32" s="217"/>
      <c r="C32" s="212"/>
      <c r="D32" s="217"/>
      <c r="E32" s="217"/>
      <c r="F32" s="217"/>
      <c r="G32" s="217"/>
      <c r="H32" s="15"/>
      <c r="I32" s="15"/>
      <c r="J32" s="18">
        <f t="shared" si="4"/>
        <v>0</v>
      </c>
      <c r="K32" s="23">
        <f t="shared" si="5"/>
        <v>0</v>
      </c>
      <c r="L32" s="157"/>
      <c r="M32" s="219">
        <f t="shared" si="6"/>
        <v>0</v>
      </c>
      <c r="N32" s="52"/>
      <c r="O32" s="15"/>
      <c r="P32" s="18">
        <f t="shared" si="7"/>
        <v>0</v>
      </c>
      <c r="Q32" s="254"/>
    </row>
    <row r="33" spans="2:17" s="1" customFormat="1" ht="20.100000000000001" customHeight="1" x14ac:dyDescent="0.25">
      <c r="B33" s="217"/>
      <c r="C33" s="212"/>
      <c r="D33" s="217"/>
      <c r="E33" s="217"/>
      <c r="F33" s="217"/>
      <c r="G33" s="217"/>
      <c r="H33" s="15"/>
      <c r="I33" s="15"/>
      <c r="J33" s="18">
        <f t="shared" si="0"/>
        <v>0</v>
      </c>
      <c r="K33" s="23">
        <f t="shared" si="1"/>
        <v>0</v>
      </c>
      <c r="L33" s="157"/>
      <c r="M33" s="219">
        <f t="shared" si="2"/>
        <v>0</v>
      </c>
      <c r="N33" s="52"/>
      <c r="O33" s="15"/>
      <c r="P33" s="18">
        <f t="shared" si="3"/>
        <v>0</v>
      </c>
      <c r="Q33" s="254"/>
    </row>
    <row r="34" spans="2:17" s="2" customFormat="1" ht="24.95" customHeight="1" x14ac:dyDescent="0.25">
      <c r="B34" s="355" t="s">
        <v>61</v>
      </c>
      <c r="C34" s="356"/>
      <c r="D34" s="356"/>
      <c r="E34" s="356"/>
      <c r="F34" s="356"/>
      <c r="G34" s="356"/>
      <c r="H34" s="356"/>
      <c r="I34" s="356"/>
      <c r="J34" s="357"/>
      <c r="K34" s="255">
        <f>IFERROR(AVERAGE(K13:K33),0)</f>
        <v>0</v>
      </c>
      <c r="L34" s="255"/>
      <c r="M34" s="256">
        <f>IFERROR(AVERAGE(M13:M33),0)</f>
        <v>0</v>
      </c>
      <c r="N34" s="257"/>
      <c r="O34" s="258">
        <f>IFERROR(AVERAGE(O13:O33),0)</f>
        <v>0</v>
      </c>
      <c r="P34" s="259">
        <f>IFERROR(AVERAGE(P13:P33),0)</f>
        <v>0</v>
      </c>
      <c r="Q34" s="260"/>
    </row>
    <row r="35" spans="2:17" ht="15" customHeight="1" x14ac:dyDescent="0.25"/>
  </sheetData>
  <mergeCells count="16">
    <mergeCell ref="O11:O12"/>
    <mergeCell ref="P11:P12"/>
    <mergeCell ref="Q11:Q12"/>
    <mergeCell ref="B34:J34"/>
    <mergeCell ref="B6:H7"/>
    <mergeCell ref="B11:B12"/>
    <mergeCell ref="C11:C12"/>
    <mergeCell ref="E11:G11"/>
    <mergeCell ref="D11:D12"/>
    <mergeCell ref="H11:H12"/>
    <mergeCell ref="I11:I12"/>
    <mergeCell ref="J11:J12"/>
    <mergeCell ref="K11:K12"/>
    <mergeCell ref="L11:L12"/>
    <mergeCell ref="M11:M12"/>
    <mergeCell ref="N11:N12"/>
  </mergeCells>
  <printOptions horizontalCentered="1"/>
  <pageMargins left="0.25" right="0.25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60"/>
  <sheetViews>
    <sheetView showZeros="0" view="pageBreakPreview" zoomScale="85" zoomScaleNormal="85" zoomScaleSheetLayoutView="85" workbookViewId="0">
      <selection activeCell="G6" sqref="G6"/>
    </sheetView>
  </sheetViews>
  <sheetFormatPr baseColWidth="10" defaultRowHeight="15" x14ac:dyDescent="0.25"/>
  <cols>
    <col min="1" max="2" width="3.28515625" customWidth="1"/>
    <col min="3" max="3" width="3.140625" style="3" customWidth="1"/>
    <col min="4" max="4" width="11.42578125" style="3"/>
    <col min="5" max="5" width="4" style="3" customWidth="1"/>
    <col min="6" max="6" width="8.85546875" style="3" customWidth="1"/>
    <col min="7" max="7" width="25.85546875" style="3" customWidth="1"/>
    <col min="8" max="8" width="11.7109375" style="3" customWidth="1"/>
    <col min="9" max="9" width="9.42578125" style="3" customWidth="1"/>
    <col min="10" max="11" width="11.42578125" style="3"/>
    <col min="12" max="12" width="4.28515625" style="3" customWidth="1"/>
    <col min="13" max="13" width="11.140625" customWidth="1"/>
  </cols>
  <sheetData>
    <row r="1" spans="1:17" x14ac:dyDescent="0.25">
      <c r="A1" s="56"/>
      <c r="B1" s="56"/>
      <c r="C1" s="10"/>
      <c r="D1" s="10"/>
      <c r="E1" s="10"/>
      <c r="F1" s="10"/>
      <c r="G1" s="10"/>
      <c r="H1" s="10"/>
      <c r="I1" s="10"/>
      <c r="J1" s="10"/>
      <c r="K1" s="10"/>
      <c r="L1" s="10"/>
      <c r="M1" s="56"/>
      <c r="N1" s="56"/>
    </row>
    <row r="2" spans="1:17" ht="35.1" customHeight="1" x14ac:dyDescent="0.25">
      <c r="A2" s="56"/>
      <c r="B2" s="131"/>
      <c r="C2" s="98"/>
      <c r="D2" s="98"/>
      <c r="E2" s="68"/>
      <c r="F2" s="176" t="s">
        <v>271</v>
      </c>
      <c r="G2" s="98"/>
      <c r="H2" s="98"/>
      <c r="I2" s="98"/>
      <c r="J2" s="98"/>
      <c r="K2" s="98"/>
      <c r="L2" s="98"/>
      <c r="M2" s="131"/>
      <c r="N2" s="56"/>
    </row>
    <row r="3" spans="1:17" ht="15" customHeight="1" x14ac:dyDescent="0.25">
      <c r="A3" s="56"/>
      <c r="B3" s="131"/>
      <c r="C3" s="98"/>
      <c r="E3" s="68"/>
      <c r="F3" s="235" t="s">
        <v>269</v>
      </c>
      <c r="G3" s="236" t="s">
        <v>270</v>
      </c>
      <c r="H3" s="98"/>
      <c r="I3" s="98"/>
      <c r="J3" s="98"/>
      <c r="K3" s="98"/>
      <c r="L3" s="98"/>
      <c r="M3" s="131"/>
      <c r="N3" s="56"/>
    </row>
    <row r="4" spans="1:17" ht="15" customHeight="1" x14ac:dyDescent="0.25">
      <c r="A4" s="56"/>
      <c r="B4" s="131"/>
      <c r="C4" s="98"/>
      <c r="D4" s="104"/>
      <c r="E4" s="98"/>
      <c r="F4" s="98"/>
      <c r="G4" s="98"/>
      <c r="H4" s="98"/>
      <c r="I4" s="98"/>
      <c r="J4" s="98"/>
      <c r="K4" s="98"/>
      <c r="L4" s="98"/>
      <c r="M4" s="131"/>
      <c r="N4" s="56"/>
    </row>
    <row r="5" spans="1:17" ht="15" customHeight="1" x14ac:dyDescent="0.25">
      <c r="A5" s="56"/>
      <c r="B5" s="131"/>
      <c r="C5" s="98"/>
      <c r="D5" s="104"/>
      <c r="E5" s="98"/>
      <c r="F5" s="98"/>
      <c r="G5" s="98"/>
      <c r="H5" s="98"/>
      <c r="I5" s="98"/>
      <c r="J5" s="98"/>
      <c r="K5" s="98"/>
      <c r="L5" s="98"/>
      <c r="M5" s="131"/>
      <c r="N5" s="56"/>
    </row>
    <row r="6" spans="1:17" ht="18" x14ac:dyDescent="0.25">
      <c r="A6" s="56"/>
      <c r="B6" s="131"/>
      <c r="C6" s="98"/>
      <c r="D6" s="104"/>
      <c r="E6" s="98"/>
      <c r="F6" s="98"/>
      <c r="G6" s="98"/>
      <c r="H6" s="98"/>
      <c r="I6" s="98"/>
      <c r="J6" s="98"/>
      <c r="K6" s="98"/>
      <c r="L6" s="98"/>
      <c r="M6" s="131"/>
      <c r="N6" s="56"/>
    </row>
    <row r="7" spans="1:17" ht="18" x14ac:dyDescent="0.25">
      <c r="A7" s="56"/>
      <c r="B7" s="131"/>
      <c r="C7" s="98"/>
      <c r="D7" s="104"/>
      <c r="E7" s="98"/>
      <c r="F7" s="98"/>
      <c r="G7" s="98"/>
      <c r="H7" s="98"/>
      <c r="I7" s="98"/>
      <c r="J7" s="98"/>
      <c r="K7" s="98"/>
      <c r="L7" s="98"/>
      <c r="M7" s="131"/>
      <c r="N7" s="56"/>
    </row>
    <row r="8" spans="1:17" ht="23.25" x14ac:dyDescent="0.35">
      <c r="A8" s="56"/>
      <c r="B8" s="131"/>
      <c r="C8" s="98"/>
      <c r="D8" s="98"/>
      <c r="E8" s="98"/>
      <c r="F8" s="71"/>
      <c r="G8" s="98"/>
      <c r="H8" s="98"/>
      <c r="I8" s="98"/>
      <c r="J8" s="98"/>
      <c r="K8" s="98"/>
      <c r="L8" s="98"/>
      <c r="M8" s="131"/>
      <c r="N8" s="56"/>
    </row>
    <row r="9" spans="1:17" ht="23.25" x14ac:dyDescent="0.35">
      <c r="A9" s="56"/>
      <c r="B9" s="131"/>
      <c r="C9" s="89" t="s">
        <v>157</v>
      </c>
      <c r="D9" s="90"/>
      <c r="E9" s="90"/>
      <c r="F9" s="90"/>
      <c r="G9" s="91"/>
      <c r="H9" s="92" t="s">
        <v>156</v>
      </c>
      <c r="I9" s="90"/>
      <c r="J9" s="91"/>
      <c r="K9" s="91"/>
      <c r="L9" s="93"/>
      <c r="M9" s="71"/>
      <c r="N9" s="54"/>
      <c r="O9" s="56"/>
      <c r="P9" s="56"/>
      <c r="Q9" s="54"/>
    </row>
    <row r="10" spans="1:17" ht="23.25" x14ac:dyDescent="0.35">
      <c r="A10" s="56"/>
      <c r="B10" s="131"/>
      <c r="C10" s="89" t="s">
        <v>160</v>
      </c>
      <c r="D10" s="90"/>
      <c r="E10" s="90"/>
      <c r="F10" s="90"/>
      <c r="G10" s="91"/>
      <c r="H10" s="92" t="s">
        <v>158</v>
      </c>
      <c r="I10" s="90"/>
      <c r="J10" s="91"/>
      <c r="K10" s="91"/>
      <c r="L10" s="93"/>
      <c r="M10" s="71"/>
      <c r="N10" s="54"/>
      <c r="O10" s="56"/>
      <c r="P10" s="56"/>
      <c r="Q10" s="54"/>
    </row>
    <row r="11" spans="1:17" ht="23.25" x14ac:dyDescent="0.35">
      <c r="A11" s="56"/>
      <c r="B11" s="131"/>
      <c r="C11" s="89" t="s">
        <v>161</v>
      </c>
      <c r="D11" s="90"/>
      <c r="E11" s="90"/>
      <c r="F11" s="90"/>
      <c r="G11" s="91"/>
      <c r="H11" s="92" t="s">
        <v>159</v>
      </c>
      <c r="I11" s="90"/>
      <c r="J11" s="91"/>
      <c r="K11" s="91"/>
      <c r="L11" s="93"/>
      <c r="M11" s="71"/>
      <c r="N11" s="54"/>
      <c r="O11" s="56"/>
      <c r="P11" s="56"/>
      <c r="Q11" s="54"/>
    </row>
    <row r="12" spans="1:17" ht="23.25" x14ac:dyDescent="0.35">
      <c r="A12" s="56"/>
      <c r="B12" s="131"/>
      <c r="C12" s="89" t="s">
        <v>101</v>
      </c>
      <c r="D12" s="90"/>
      <c r="E12" s="90"/>
      <c r="F12" s="90"/>
      <c r="G12" s="91"/>
      <c r="H12" s="92" t="s">
        <v>121</v>
      </c>
      <c r="I12" s="90"/>
      <c r="J12" s="91"/>
      <c r="K12" s="91"/>
      <c r="L12" s="93"/>
      <c r="M12" s="71"/>
      <c r="N12" s="54"/>
      <c r="O12" s="56"/>
      <c r="P12" s="56"/>
      <c r="Q12" s="54"/>
    </row>
    <row r="13" spans="1:17" x14ac:dyDescent="0.25">
      <c r="A13" s="56"/>
      <c r="B13" s="131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131"/>
      <c r="N13" s="56"/>
    </row>
    <row r="14" spans="1:17" x14ac:dyDescent="0.25">
      <c r="A14" s="56"/>
      <c r="B14" s="131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31"/>
      <c r="N14" s="56"/>
    </row>
    <row r="15" spans="1:17" x14ac:dyDescent="0.25">
      <c r="A15" s="56"/>
      <c r="B15" s="131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131"/>
      <c r="N15" s="56"/>
    </row>
    <row r="16" spans="1:17" x14ac:dyDescent="0.25">
      <c r="A16" s="56"/>
      <c r="B16" s="131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131"/>
      <c r="N16" s="56"/>
    </row>
    <row r="17" spans="1:14" x14ac:dyDescent="0.25">
      <c r="A17" s="56"/>
      <c r="B17" s="131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131"/>
      <c r="N17" s="56"/>
    </row>
    <row r="18" spans="1:14" ht="18" x14ac:dyDescent="0.25">
      <c r="A18" s="56"/>
      <c r="B18" s="131"/>
      <c r="C18" s="105" t="s">
        <v>7</v>
      </c>
      <c r="D18" s="98"/>
      <c r="E18" s="98"/>
      <c r="F18" s="98"/>
      <c r="G18" s="98"/>
      <c r="H18" s="98"/>
      <c r="I18" s="98"/>
      <c r="J18" s="98"/>
      <c r="K18" s="98"/>
      <c r="L18" s="98"/>
      <c r="M18" s="131"/>
      <c r="N18" s="56"/>
    </row>
    <row r="19" spans="1:14" ht="18" x14ac:dyDescent="0.25">
      <c r="A19" s="56"/>
      <c r="B19" s="131"/>
      <c r="C19" s="98"/>
      <c r="D19" s="98"/>
      <c r="E19" s="98"/>
      <c r="F19" s="98"/>
      <c r="G19" s="105" t="s">
        <v>8</v>
      </c>
      <c r="H19" s="98"/>
      <c r="I19" s="98"/>
      <c r="J19" s="98"/>
      <c r="K19" s="98"/>
      <c r="L19" s="98"/>
      <c r="M19" s="131"/>
      <c r="N19" s="56"/>
    </row>
    <row r="20" spans="1:14" x14ac:dyDescent="0.25">
      <c r="A20" s="56"/>
      <c r="B20" s="131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131"/>
      <c r="N20" s="56"/>
    </row>
    <row r="21" spans="1:14" x14ac:dyDescent="0.25">
      <c r="A21" s="56"/>
      <c r="B21" s="131"/>
      <c r="C21" s="94"/>
      <c r="D21" s="95" t="s">
        <v>9</v>
      </c>
      <c r="E21" s="95"/>
      <c r="F21" s="95"/>
      <c r="G21" s="95"/>
      <c r="H21" s="95"/>
      <c r="I21" s="95" t="s">
        <v>13</v>
      </c>
      <c r="J21" s="95"/>
      <c r="K21" s="95" t="s">
        <v>10</v>
      </c>
      <c r="L21" s="96"/>
      <c r="M21" s="131"/>
      <c r="N21" s="56"/>
    </row>
    <row r="22" spans="1:14" x14ac:dyDescent="0.25">
      <c r="A22" s="56"/>
      <c r="B22" s="131"/>
      <c r="C22" s="97"/>
      <c r="D22" s="98" t="s">
        <v>11</v>
      </c>
      <c r="E22" s="98"/>
      <c r="F22" s="98"/>
      <c r="G22" s="98"/>
      <c r="H22" s="98"/>
      <c r="I22" s="98" t="s">
        <v>13</v>
      </c>
      <c r="J22" s="98"/>
      <c r="K22" s="98" t="s">
        <v>15</v>
      </c>
      <c r="L22" s="99"/>
      <c r="M22" s="131"/>
      <c r="N22" s="56"/>
    </row>
    <row r="23" spans="1:14" x14ac:dyDescent="0.25">
      <c r="A23" s="56"/>
      <c r="B23" s="131"/>
      <c r="C23" s="97"/>
      <c r="D23" s="98" t="s">
        <v>12</v>
      </c>
      <c r="E23" s="98"/>
      <c r="F23" s="98"/>
      <c r="G23" s="98"/>
      <c r="H23" s="98"/>
      <c r="I23" s="98" t="s">
        <v>13</v>
      </c>
      <c r="J23" s="98"/>
      <c r="K23" s="98"/>
      <c r="L23" s="99"/>
      <c r="M23" s="131"/>
      <c r="N23" s="56"/>
    </row>
    <row r="24" spans="1:14" x14ac:dyDescent="0.25">
      <c r="A24" s="56"/>
      <c r="B24" s="131"/>
      <c r="C24" s="100"/>
      <c r="D24" s="101" t="s">
        <v>14</v>
      </c>
      <c r="E24" s="101"/>
      <c r="F24" s="101"/>
      <c r="G24" s="101"/>
      <c r="H24" s="101"/>
      <c r="I24" s="101" t="s">
        <v>13</v>
      </c>
      <c r="J24" s="101"/>
      <c r="K24" s="101"/>
      <c r="L24" s="102"/>
      <c r="M24" s="131"/>
      <c r="N24" s="56"/>
    </row>
    <row r="25" spans="1:14" x14ac:dyDescent="0.25">
      <c r="A25" s="56"/>
      <c r="B25" s="131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131"/>
      <c r="N25" s="56"/>
    </row>
    <row r="26" spans="1:14" x14ac:dyDescent="0.25">
      <c r="A26" s="56"/>
      <c r="B26" s="131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131"/>
      <c r="N26" s="56"/>
    </row>
    <row r="27" spans="1:14" ht="18" x14ac:dyDescent="0.25">
      <c r="A27" s="56"/>
      <c r="B27" s="131"/>
      <c r="C27" s="98"/>
      <c r="D27" s="98"/>
      <c r="E27" s="98"/>
      <c r="F27" s="98"/>
      <c r="G27" s="105" t="s">
        <v>18</v>
      </c>
      <c r="H27" s="98"/>
      <c r="I27" s="98"/>
      <c r="J27" s="98"/>
      <c r="K27" s="98"/>
      <c r="L27" s="98"/>
      <c r="M27" s="131"/>
      <c r="N27" s="56"/>
    </row>
    <row r="28" spans="1:14" x14ac:dyDescent="0.25">
      <c r="A28" s="56"/>
      <c r="B28" s="131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31"/>
      <c r="N28" s="56"/>
    </row>
    <row r="29" spans="1:14" x14ac:dyDescent="0.25">
      <c r="A29" s="56"/>
      <c r="B29" s="131"/>
      <c r="C29" s="94"/>
      <c r="D29" s="95" t="s">
        <v>12</v>
      </c>
      <c r="E29" s="95"/>
      <c r="F29" s="95"/>
      <c r="G29" s="95"/>
      <c r="H29" s="95"/>
      <c r="I29" s="95" t="s">
        <v>16</v>
      </c>
      <c r="J29" s="95"/>
      <c r="K29" s="95" t="s">
        <v>17</v>
      </c>
      <c r="L29" s="96"/>
      <c r="M29" s="131"/>
      <c r="N29" s="56"/>
    </row>
    <row r="30" spans="1:14" x14ac:dyDescent="0.25">
      <c r="A30" s="56"/>
      <c r="B30" s="131"/>
      <c r="C30" s="100"/>
      <c r="D30" s="101" t="s">
        <v>14</v>
      </c>
      <c r="E30" s="101"/>
      <c r="F30" s="101"/>
      <c r="G30" s="101"/>
      <c r="H30" s="101"/>
      <c r="I30" s="101" t="s">
        <v>16</v>
      </c>
      <c r="J30" s="101"/>
      <c r="K30" s="101" t="s">
        <v>19</v>
      </c>
      <c r="L30" s="102"/>
      <c r="M30" s="131"/>
      <c r="N30" s="56"/>
    </row>
    <row r="31" spans="1:14" x14ac:dyDescent="0.25">
      <c r="A31" s="56"/>
      <c r="B31" s="131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131"/>
      <c r="N31" s="56"/>
    </row>
    <row r="32" spans="1:14" x14ac:dyDescent="0.25">
      <c r="A32" s="56"/>
      <c r="B32" s="131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131"/>
      <c r="N32" s="56"/>
    </row>
    <row r="33" spans="1:14" ht="18" x14ac:dyDescent="0.25">
      <c r="A33" s="56"/>
      <c r="B33" s="131"/>
      <c r="C33" s="98"/>
      <c r="D33" s="98"/>
      <c r="E33" s="98"/>
      <c r="F33" s="98"/>
      <c r="G33" s="105" t="s">
        <v>20</v>
      </c>
      <c r="H33" s="98"/>
      <c r="I33" s="98"/>
      <c r="J33" s="98"/>
      <c r="K33" s="98"/>
      <c r="L33" s="98"/>
      <c r="M33" s="131"/>
      <c r="N33" s="56"/>
    </row>
    <row r="34" spans="1:14" x14ac:dyDescent="0.25">
      <c r="A34" s="56"/>
      <c r="B34" s="131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131"/>
      <c r="N34" s="56"/>
    </row>
    <row r="35" spans="1:14" x14ac:dyDescent="0.25">
      <c r="A35" s="56"/>
      <c r="B35" s="131"/>
      <c r="C35" s="94"/>
      <c r="D35" s="95" t="s">
        <v>21</v>
      </c>
      <c r="E35" s="95"/>
      <c r="F35" s="95"/>
      <c r="G35" s="95"/>
      <c r="H35" s="95"/>
      <c r="I35" s="95" t="s">
        <v>16</v>
      </c>
      <c r="J35" s="95"/>
      <c r="K35" s="95" t="s">
        <v>22</v>
      </c>
      <c r="L35" s="96"/>
      <c r="M35" s="131"/>
      <c r="N35" s="56"/>
    </row>
    <row r="36" spans="1:14" x14ac:dyDescent="0.25">
      <c r="A36" s="56"/>
      <c r="B36" s="131"/>
      <c r="C36" s="100"/>
      <c r="D36" s="101" t="s">
        <v>223</v>
      </c>
      <c r="E36" s="101"/>
      <c r="F36" s="101"/>
      <c r="G36" s="101"/>
      <c r="H36" s="101"/>
      <c r="I36" s="101" t="s">
        <v>16</v>
      </c>
      <c r="J36" s="101"/>
      <c r="K36" s="101" t="s">
        <v>23</v>
      </c>
      <c r="L36" s="102"/>
      <c r="M36" s="131"/>
      <c r="N36" s="56"/>
    </row>
    <row r="37" spans="1:14" x14ac:dyDescent="0.25">
      <c r="A37" s="56"/>
      <c r="B37" s="131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131"/>
      <c r="N37" s="56"/>
    </row>
    <row r="38" spans="1:14" x14ac:dyDescent="0.25">
      <c r="A38" s="56"/>
      <c r="B38" s="131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131"/>
      <c r="N38" s="56"/>
    </row>
    <row r="39" spans="1:14" ht="18" x14ac:dyDescent="0.25">
      <c r="A39" s="56"/>
      <c r="B39" s="131"/>
      <c r="C39" s="98"/>
      <c r="D39" s="98"/>
      <c r="E39" s="98"/>
      <c r="F39" s="98"/>
      <c r="G39" s="105" t="s">
        <v>24</v>
      </c>
      <c r="H39" s="98"/>
      <c r="I39" s="98"/>
      <c r="J39" s="98"/>
      <c r="K39" s="98"/>
      <c r="L39" s="98"/>
      <c r="M39" s="131"/>
      <c r="N39" s="56"/>
    </row>
    <row r="40" spans="1:14" x14ac:dyDescent="0.25">
      <c r="A40" s="56"/>
      <c r="B40" s="131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131"/>
      <c r="N40" s="56"/>
    </row>
    <row r="41" spans="1:14" x14ac:dyDescent="0.25">
      <c r="A41" s="56"/>
      <c r="B41" s="131"/>
      <c r="C41" s="94"/>
      <c r="D41" s="95" t="s">
        <v>222</v>
      </c>
      <c r="E41" s="95"/>
      <c r="F41" s="95"/>
      <c r="G41" s="95"/>
      <c r="H41" s="95"/>
      <c r="I41" s="95" t="s">
        <v>15</v>
      </c>
      <c r="J41" s="95"/>
      <c r="K41" s="95" t="s">
        <v>25</v>
      </c>
      <c r="L41" s="96"/>
      <c r="M41" s="131"/>
      <c r="N41" s="56"/>
    </row>
    <row r="42" spans="1:14" x14ac:dyDescent="0.25">
      <c r="A42" s="56"/>
      <c r="B42" s="131"/>
      <c r="C42" s="100"/>
      <c r="D42" s="101"/>
      <c r="E42" s="101"/>
      <c r="F42" s="101"/>
      <c r="G42" s="101"/>
      <c r="H42" s="101"/>
      <c r="I42" s="101"/>
      <c r="J42" s="101"/>
      <c r="K42" s="101" t="s">
        <v>16</v>
      </c>
      <c r="L42" s="102"/>
      <c r="M42" s="131"/>
      <c r="N42" s="56"/>
    </row>
    <row r="43" spans="1:14" x14ac:dyDescent="0.25">
      <c r="A43" s="56"/>
      <c r="B43" s="131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131"/>
      <c r="N43" s="56"/>
    </row>
    <row r="44" spans="1:14" x14ac:dyDescent="0.25">
      <c r="A44" s="56"/>
      <c r="B44" s="131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131"/>
      <c r="N44" s="56"/>
    </row>
    <row r="45" spans="1:14" x14ac:dyDescent="0.25">
      <c r="A45" s="56"/>
      <c r="B45" s="131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31"/>
      <c r="N45" s="56"/>
    </row>
    <row r="46" spans="1:14" x14ac:dyDescent="0.25">
      <c r="A46" s="56"/>
      <c r="B46" s="13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131"/>
      <c r="N46" s="56"/>
    </row>
    <row r="47" spans="1:14" x14ac:dyDescent="0.25">
      <c r="A47" s="56"/>
      <c r="B47" s="131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131"/>
      <c r="N47" s="56"/>
    </row>
    <row r="48" spans="1:14" x14ac:dyDescent="0.25">
      <c r="A48" s="56"/>
      <c r="B48" s="131"/>
      <c r="C48" s="98"/>
      <c r="D48" s="98"/>
      <c r="E48" s="469" t="s">
        <v>26</v>
      </c>
      <c r="F48" s="469"/>
      <c r="G48" s="469"/>
      <c r="H48" s="103"/>
      <c r="I48" s="98"/>
      <c r="J48" s="98"/>
      <c r="K48" s="98"/>
      <c r="L48" s="98"/>
      <c r="M48" s="131"/>
      <c r="N48" s="56"/>
    </row>
    <row r="49" spans="1:15" x14ac:dyDescent="0.25">
      <c r="A49" s="56"/>
      <c r="B49" s="131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131"/>
      <c r="N49" s="56"/>
    </row>
    <row r="50" spans="1:15" x14ac:dyDescent="0.25">
      <c r="A50" s="56"/>
      <c r="B50" s="131"/>
      <c r="C50" s="98"/>
      <c r="D50" s="98"/>
      <c r="E50" s="469" t="s">
        <v>27</v>
      </c>
      <c r="F50" s="469"/>
      <c r="G50" s="469"/>
      <c r="H50" s="98"/>
      <c r="I50" s="98"/>
      <c r="J50" s="98"/>
      <c r="K50" s="98"/>
      <c r="L50" s="98"/>
      <c r="M50" s="131"/>
      <c r="N50" s="56"/>
    </row>
    <row r="51" spans="1:15" x14ac:dyDescent="0.25">
      <c r="A51" s="56"/>
      <c r="B51" s="131"/>
      <c r="C51" s="98"/>
      <c r="D51" s="98"/>
      <c r="E51" s="470" t="s">
        <v>224</v>
      </c>
      <c r="F51" s="470"/>
      <c r="G51" s="470"/>
      <c r="H51" s="103"/>
      <c r="I51" s="98"/>
      <c r="J51" s="98"/>
      <c r="K51" s="98"/>
      <c r="L51" s="98"/>
      <c r="M51" s="131"/>
      <c r="N51" s="56"/>
    </row>
    <row r="52" spans="1:15" x14ac:dyDescent="0.25">
      <c r="A52" s="56"/>
      <c r="B52" s="131"/>
      <c r="C52" s="98"/>
      <c r="D52" s="98"/>
      <c r="E52" s="470" t="s">
        <v>225</v>
      </c>
      <c r="F52" s="470"/>
      <c r="G52" s="470"/>
      <c r="H52" s="103"/>
      <c r="I52" s="98"/>
      <c r="J52" s="98"/>
      <c r="K52" s="98"/>
      <c r="L52" s="98"/>
      <c r="M52" s="131"/>
      <c r="N52" s="56"/>
    </row>
    <row r="53" spans="1:15" x14ac:dyDescent="0.25">
      <c r="A53" s="56"/>
      <c r="B53" s="131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131"/>
      <c r="N53" s="56"/>
    </row>
    <row r="54" spans="1:15" x14ac:dyDescent="0.25">
      <c r="A54" s="56"/>
      <c r="B54" s="131"/>
      <c r="C54" s="98"/>
      <c r="D54" s="98"/>
      <c r="E54" s="98" t="s">
        <v>226</v>
      </c>
      <c r="F54" s="10"/>
      <c r="G54" s="98"/>
      <c r="H54" s="98"/>
      <c r="I54" s="98"/>
      <c r="J54" s="98"/>
      <c r="K54" s="98"/>
      <c r="L54" s="98"/>
      <c r="M54" s="131"/>
      <c r="N54" s="56"/>
    </row>
    <row r="55" spans="1:15" x14ac:dyDescent="0.25">
      <c r="A55" s="56"/>
      <c r="B55" s="131"/>
      <c r="C55" s="98"/>
      <c r="D55" s="98"/>
      <c r="E55" s="98"/>
      <c r="F55" s="98"/>
      <c r="G55" s="106" t="s">
        <v>28</v>
      </c>
      <c r="H55" s="98"/>
      <c r="I55" s="98"/>
      <c r="J55" s="98"/>
      <c r="K55" s="98"/>
      <c r="L55" s="98"/>
      <c r="M55" s="131"/>
      <c r="N55" s="56"/>
    </row>
    <row r="56" spans="1:15" x14ac:dyDescent="0.25">
      <c r="A56" s="56"/>
      <c r="B56" s="131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31"/>
      <c r="N56" s="56"/>
    </row>
    <row r="57" spans="1:15" x14ac:dyDescent="0.25">
      <c r="A57" s="56"/>
      <c r="B57" s="131"/>
      <c r="C57" s="98"/>
      <c r="D57" s="98"/>
      <c r="E57" s="469" t="s">
        <v>52</v>
      </c>
      <c r="F57" s="469"/>
      <c r="G57" s="471"/>
      <c r="H57" s="19">
        <f>IFERROR((H51-H52)/H51*100,0)</f>
        <v>0</v>
      </c>
      <c r="I57" s="98"/>
      <c r="J57" s="98"/>
      <c r="K57" s="98"/>
      <c r="L57" s="98"/>
      <c r="M57" s="131"/>
      <c r="N57" s="56"/>
    </row>
    <row r="58" spans="1:15" x14ac:dyDescent="0.25">
      <c r="A58" s="56"/>
      <c r="B58" s="131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131"/>
      <c r="N58" s="56"/>
    </row>
    <row r="59" spans="1:15" x14ac:dyDescent="0.25">
      <c r="A59" s="56"/>
      <c r="B59" s="131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131"/>
      <c r="N59" s="56"/>
    </row>
    <row r="60" spans="1:15" x14ac:dyDescent="0.25">
      <c r="B60" s="5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6"/>
      <c r="N60" s="56"/>
      <c r="O60" s="56"/>
    </row>
  </sheetData>
  <mergeCells count="5">
    <mergeCell ref="E48:G48"/>
    <mergeCell ref="E50:G50"/>
    <mergeCell ref="E51:G51"/>
    <mergeCell ref="E52:G52"/>
    <mergeCell ref="E57:G5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V32"/>
  <sheetViews>
    <sheetView showZeros="0" view="pageBreakPreview" topLeftCell="A13" zoomScale="115" zoomScaleNormal="100" zoomScaleSheetLayoutView="115" workbookViewId="0">
      <selection activeCell="F24" sqref="F24"/>
    </sheetView>
  </sheetViews>
  <sheetFormatPr baseColWidth="10" defaultRowHeight="15.75" x14ac:dyDescent="0.25"/>
  <cols>
    <col min="1" max="1" width="3.85546875" customWidth="1"/>
    <col min="2" max="2" width="16.28515625" style="4" customWidth="1"/>
    <col min="3" max="3" width="8" style="4" customWidth="1"/>
    <col min="4" max="11" width="11.7109375" style="4" customWidth="1"/>
  </cols>
  <sheetData>
    <row r="2" spans="2:22" s="2" customFormat="1" ht="24.95" customHeight="1" x14ac:dyDescent="0.25">
      <c r="B2" s="118"/>
      <c r="C2" s="116"/>
      <c r="D2" s="118" t="s">
        <v>259</v>
      </c>
      <c r="E2" s="118"/>
      <c r="F2" s="118"/>
      <c r="G2" s="118"/>
      <c r="H2" s="118"/>
      <c r="I2" s="118"/>
      <c r="J2" s="118"/>
      <c r="K2" s="118"/>
    </row>
    <row r="3" spans="2:22" s="2" customFormat="1" ht="15" customHeight="1" x14ac:dyDescent="0.25">
      <c r="B3" s="118"/>
      <c r="C3" s="116"/>
      <c r="D3" s="187" t="s">
        <v>274</v>
      </c>
      <c r="E3" s="118"/>
      <c r="F3" s="118"/>
      <c r="G3" s="118"/>
      <c r="H3" s="118"/>
      <c r="I3" s="118"/>
      <c r="J3" s="118"/>
      <c r="K3" s="118"/>
    </row>
    <row r="4" spans="2:22" s="2" customFormat="1" ht="15" customHeight="1" x14ac:dyDescent="0.25">
      <c r="B4" s="118"/>
      <c r="C4" s="116"/>
      <c r="D4" s="261" t="s">
        <v>269</v>
      </c>
      <c r="E4" s="262" t="s">
        <v>270</v>
      </c>
      <c r="F4" s="118"/>
      <c r="G4" s="118"/>
      <c r="H4" s="118"/>
      <c r="I4" s="118"/>
      <c r="J4" s="118"/>
      <c r="K4" s="118"/>
    </row>
    <row r="5" spans="2:22" s="2" customFormat="1" ht="15" customHeight="1" x14ac:dyDescent="0.25">
      <c r="B5" s="118"/>
      <c r="D5" s="187"/>
      <c r="E5" s="118"/>
      <c r="F5" s="118"/>
      <c r="G5" s="118"/>
      <c r="H5" s="118"/>
      <c r="I5" s="118"/>
      <c r="J5" s="118"/>
      <c r="K5" s="118"/>
    </row>
    <row r="6" spans="2:22" x14ac:dyDescent="0.25">
      <c r="B6" s="115"/>
      <c r="C6" s="111"/>
      <c r="D6" s="115"/>
      <c r="E6" s="115"/>
      <c r="F6" s="115"/>
      <c r="G6" s="115"/>
      <c r="H6" s="115"/>
      <c r="I6" s="115"/>
      <c r="J6" s="115"/>
      <c r="K6" s="115"/>
    </row>
    <row r="7" spans="2:22" x14ac:dyDescent="0.25">
      <c r="B7" s="115"/>
      <c r="C7" s="111"/>
      <c r="D7" s="115"/>
      <c r="E7" s="115"/>
      <c r="F7" s="115"/>
      <c r="G7" s="115"/>
      <c r="H7" s="115"/>
      <c r="I7" s="115"/>
      <c r="J7" s="115"/>
      <c r="K7" s="115"/>
    </row>
    <row r="8" spans="2:22" ht="24.95" customHeight="1" x14ac:dyDescent="0.25">
      <c r="B8" s="394" t="s">
        <v>157</v>
      </c>
      <c r="C8" s="395"/>
      <c r="D8" s="89"/>
      <c r="E8" s="92"/>
      <c r="F8" s="92"/>
      <c r="G8" s="165" t="s">
        <v>257</v>
      </c>
      <c r="H8" s="158"/>
      <c r="I8" s="158"/>
      <c r="J8" s="142" t="s">
        <v>258</v>
      </c>
      <c r="K8" s="166"/>
    </row>
    <row r="9" spans="2:22" ht="24.95" customHeight="1" x14ac:dyDescent="0.25">
      <c r="B9" s="394" t="s">
        <v>256</v>
      </c>
      <c r="C9" s="395"/>
      <c r="D9" s="89"/>
      <c r="E9" s="92"/>
      <c r="F9" s="92"/>
      <c r="G9" s="165" t="s">
        <v>159</v>
      </c>
      <c r="H9" s="158"/>
      <c r="I9" s="158"/>
      <c r="J9" s="167"/>
      <c r="K9" s="168"/>
    </row>
    <row r="10" spans="2:22" ht="24.95" customHeight="1" x14ac:dyDescent="0.25">
      <c r="B10" s="394" t="s">
        <v>101</v>
      </c>
      <c r="C10" s="395"/>
      <c r="D10" s="89"/>
      <c r="E10" s="92"/>
      <c r="F10" s="92"/>
      <c r="G10" s="165" t="s">
        <v>121</v>
      </c>
      <c r="H10" s="158"/>
      <c r="I10" s="158"/>
      <c r="J10" s="158"/>
      <c r="K10" s="166"/>
    </row>
    <row r="11" spans="2:22" x14ac:dyDescent="0.25">
      <c r="B11" s="115"/>
      <c r="C11" s="111"/>
      <c r="D11" s="115"/>
      <c r="E11" s="115"/>
      <c r="F11" s="115"/>
      <c r="G11" s="115"/>
      <c r="H11" s="115"/>
      <c r="I11" s="115"/>
      <c r="J11" s="115"/>
      <c r="K11" s="115"/>
    </row>
    <row r="12" spans="2:22" x14ac:dyDescent="0.25">
      <c r="B12" s="115"/>
      <c r="C12" s="111"/>
      <c r="D12" s="115"/>
      <c r="E12" s="115"/>
      <c r="F12" s="115"/>
      <c r="G12" s="115"/>
      <c r="H12" s="115"/>
      <c r="I12" s="115"/>
      <c r="J12" s="115"/>
      <c r="K12" s="115"/>
    </row>
    <row r="13" spans="2:22" s="2" customFormat="1" ht="24.95" customHeight="1" x14ac:dyDescent="0.25">
      <c r="B13" s="165" t="s">
        <v>260</v>
      </c>
      <c r="C13" s="172"/>
      <c r="D13" s="173">
        <v>4</v>
      </c>
      <c r="E13" s="118"/>
      <c r="F13" s="118"/>
      <c r="G13" s="118"/>
      <c r="H13" s="118"/>
      <c r="I13" s="118"/>
      <c r="J13" s="118"/>
      <c r="K13" s="118"/>
    </row>
    <row r="14" spans="2:22" x14ac:dyDescent="0.25"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2:22" ht="16.5" thickBot="1" x14ac:dyDescent="0.3"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2:22" s="2" customFormat="1" ht="24.95" customHeight="1" x14ac:dyDescent="0.25">
      <c r="B16" s="478"/>
      <c r="C16" s="479"/>
      <c r="D16" s="479"/>
      <c r="E16" s="480"/>
      <c r="F16" s="481" t="s">
        <v>252</v>
      </c>
      <c r="G16" s="482"/>
      <c r="H16" s="481" t="s">
        <v>253</v>
      </c>
      <c r="I16" s="482"/>
      <c r="J16" s="481" t="s">
        <v>254</v>
      </c>
      <c r="K16" s="482"/>
      <c r="L16" s="169"/>
      <c r="T16" s="3" t="s">
        <v>239</v>
      </c>
      <c r="U16" s="3"/>
      <c r="V16"/>
    </row>
    <row r="17" spans="2:22" s="2" customFormat="1" ht="24.95" customHeight="1" x14ac:dyDescent="0.25">
      <c r="B17" s="472" t="s">
        <v>115</v>
      </c>
      <c r="C17" s="473"/>
      <c r="D17" s="473"/>
      <c r="E17" s="474"/>
      <c r="F17" s="37"/>
      <c r="G17" s="38"/>
      <c r="H17" s="37"/>
      <c r="I17" s="38"/>
      <c r="J17" s="37"/>
      <c r="K17" s="38"/>
      <c r="T17" s="163" t="s">
        <v>255</v>
      </c>
      <c r="U17" s="163" t="s">
        <v>240</v>
      </c>
      <c r="V17"/>
    </row>
    <row r="18" spans="2:22" s="2" customFormat="1" ht="24.95" customHeight="1" x14ac:dyDescent="0.25">
      <c r="B18" s="472" t="s">
        <v>114</v>
      </c>
      <c r="C18" s="473"/>
      <c r="D18" s="473"/>
      <c r="E18" s="474"/>
      <c r="F18" s="37"/>
      <c r="G18" s="40"/>
      <c r="H18" s="37"/>
      <c r="I18" s="40"/>
      <c r="J18" s="37"/>
      <c r="K18" s="164"/>
      <c r="T18" s="171">
        <v>4</v>
      </c>
      <c r="U18" s="141">
        <v>1</v>
      </c>
      <c r="V18"/>
    </row>
    <row r="19" spans="2:22" s="2" customFormat="1" ht="24.95" customHeight="1" x14ac:dyDescent="0.25">
      <c r="B19" s="472" t="s">
        <v>116</v>
      </c>
      <c r="C19" s="473"/>
      <c r="D19" s="473"/>
      <c r="E19" s="474"/>
      <c r="F19" s="39">
        <f t="shared" ref="F19:K19" si="0">IF((F18-F17)&lt;0,0,IF(F18=0,0,(F18-F17)))</f>
        <v>0</v>
      </c>
      <c r="G19" s="24">
        <f t="shared" si="0"/>
        <v>0</v>
      </c>
      <c r="H19" s="39">
        <f t="shared" si="0"/>
        <v>0</v>
      </c>
      <c r="I19" s="24">
        <f t="shared" si="0"/>
        <v>0</v>
      </c>
      <c r="J19" s="39">
        <f t="shared" si="0"/>
        <v>0</v>
      </c>
      <c r="K19" s="24">
        <f t="shared" si="0"/>
        <v>0</v>
      </c>
      <c r="T19" s="171">
        <v>15.6</v>
      </c>
      <c r="U19" s="141">
        <v>0.99900999999999995</v>
      </c>
      <c r="V19"/>
    </row>
    <row r="20" spans="2:22" s="2" customFormat="1" ht="24.95" customHeight="1" x14ac:dyDescent="0.25">
      <c r="B20" s="472" t="s">
        <v>117</v>
      </c>
      <c r="C20" s="473"/>
      <c r="D20" s="473"/>
      <c r="E20" s="474"/>
      <c r="F20" s="37"/>
      <c r="G20" s="38"/>
      <c r="H20" s="37"/>
      <c r="I20" s="38"/>
      <c r="J20" s="37"/>
      <c r="K20" s="38"/>
      <c r="T20" s="171">
        <v>18.3</v>
      </c>
      <c r="U20" s="141">
        <v>0.99853999999999998</v>
      </c>
      <c r="V20"/>
    </row>
    <row r="21" spans="2:22" s="2" customFormat="1" ht="24.95" customHeight="1" x14ac:dyDescent="0.25">
      <c r="B21" s="472" t="s">
        <v>118</v>
      </c>
      <c r="C21" s="473"/>
      <c r="D21" s="473"/>
      <c r="E21" s="474"/>
      <c r="F21" s="37"/>
      <c r="G21" s="38"/>
      <c r="H21" s="37"/>
      <c r="I21" s="38"/>
      <c r="J21" s="37"/>
      <c r="K21" s="38"/>
      <c r="T21" s="171">
        <v>21.1</v>
      </c>
      <c r="U21" s="141">
        <v>0.99797000000000002</v>
      </c>
    </row>
    <row r="22" spans="2:22" s="2" customFormat="1" ht="24.95" customHeight="1" x14ac:dyDescent="0.25">
      <c r="B22" s="472" t="s">
        <v>119</v>
      </c>
      <c r="C22" s="473"/>
      <c r="D22" s="473"/>
      <c r="E22" s="474"/>
      <c r="F22" s="39">
        <f t="shared" ref="F22:K22" si="1">IFERROR(F19+F20-F21,0)</f>
        <v>0</v>
      </c>
      <c r="G22" s="24">
        <f t="shared" si="1"/>
        <v>0</v>
      </c>
      <c r="H22" s="39">
        <f t="shared" si="1"/>
        <v>0</v>
      </c>
      <c r="I22" s="24">
        <f t="shared" si="1"/>
        <v>0</v>
      </c>
      <c r="J22" s="39">
        <f t="shared" si="1"/>
        <v>0</v>
      </c>
      <c r="K22" s="24">
        <f t="shared" si="1"/>
        <v>0</v>
      </c>
      <c r="T22" s="171">
        <v>23</v>
      </c>
      <c r="U22" s="141">
        <v>0.99753999999999998</v>
      </c>
    </row>
    <row r="23" spans="2:22" s="2" customFormat="1" ht="24.95" customHeight="1" x14ac:dyDescent="0.25">
      <c r="B23" s="472" t="s">
        <v>120</v>
      </c>
      <c r="C23" s="473"/>
      <c r="D23" s="473"/>
      <c r="E23" s="474"/>
      <c r="F23" s="39">
        <f t="shared" ref="F23:K23" si="2">IFERROR(F19/F22,0)</f>
        <v>0</v>
      </c>
      <c r="G23" s="24">
        <f t="shared" si="2"/>
        <v>0</v>
      </c>
      <c r="H23" s="39">
        <f t="shared" si="2"/>
        <v>0</v>
      </c>
      <c r="I23" s="24">
        <f t="shared" si="2"/>
        <v>0</v>
      </c>
      <c r="J23" s="39">
        <f t="shared" si="2"/>
        <v>0</v>
      </c>
      <c r="K23" s="24">
        <f t="shared" si="2"/>
        <v>0</v>
      </c>
      <c r="T23" s="171">
        <v>26.7</v>
      </c>
      <c r="U23" s="141">
        <v>0.99658999999999998</v>
      </c>
    </row>
    <row r="24" spans="2:22" s="2" customFormat="1" ht="24.95" customHeight="1" x14ac:dyDescent="0.25">
      <c r="B24" s="472" t="s">
        <v>261</v>
      </c>
      <c r="C24" s="473"/>
      <c r="D24" s="473"/>
      <c r="E24" s="474"/>
      <c r="F24" s="39">
        <f>+F23*((INDEX(($U$18:$U$24),(MATCH(($D$13),($T$18:$T$24),1)),1)-INDEX(($U$18:$U$24),(MATCH( ($D$13),($T$18:$T$24),1)+1),1))/(INDEX(($T$18:$T$24),(MATCH( ($D$13),($T$18:$T$24),1)),1)-INDEX(($T$18:$T$24),(MATCH( ($D$13),($T$18:$T$24),1)+1),1))*($D$13-INDEX(($T$18:$T$24),(MATCH( ($D$13),($T$18:$T$24),1)),1))+INDEX(($U$18:$U$24),(MATCH( ($D$13),($T$18:$T$24),1)),1))</f>
        <v>0</v>
      </c>
      <c r="G24" s="24">
        <f t="shared" ref="G24:K24" si="3">+G23*((INDEX(($U$18:$U$24),(MATCH(($D$13),($T$18:$T$24),1)),1)-INDEX(($U$18:$U$24),(MATCH( ($D$13),($T$18:$T$24),1)+1),1))/(INDEX(($T$18:$T$24),(MATCH( ($D$13),($T$18:$T$24),1)),1)-INDEX(($T$18:$T$24),(MATCH( ($D$13),($T$18:$T$24),1)+1),1))*($D$13-INDEX(($T$18:$T$24),(MATCH( ($D$13),($T$18:$T$24),1)),1))+INDEX(($U$18:$U$24),(MATCH( ($D$13),($T$18:$T$24),1)),1))</f>
        <v>0</v>
      </c>
      <c r="H24" s="39">
        <f t="shared" si="3"/>
        <v>0</v>
      </c>
      <c r="I24" s="24">
        <f t="shared" si="3"/>
        <v>0</v>
      </c>
      <c r="J24" s="39">
        <f t="shared" si="3"/>
        <v>0</v>
      </c>
      <c r="K24" s="24">
        <f t="shared" si="3"/>
        <v>0</v>
      </c>
      <c r="T24" s="171">
        <v>29.4</v>
      </c>
      <c r="U24" s="141">
        <v>0.99582999999999999</v>
      </c>
    </row>
    <row r="25" spans="2:22" s="2" customFormat="1" ht="75" customHeight="1" thickBot="1" x14ac:dyDescent="0.3">
      <c r="B25" s="475" t="s">
        <v>99</v>
      </c>
      <c r="C25" s="476"/>
      <c r="D25" s="476"/>
      <c r="E25" s="476"/>
      <c r="F25" s="476"/>
      <c r="G25" s="476"/>
      <c r="H25" s="476"/>
      <c r="I25" s="476"/>
      <c r="J25" s="476"/>
      <c r="K25" s="477"/>
    </row>
    <row r="32" spans="2:22" x14ac:dyDescent="0.25">
      <c r="F32" s="170"/>
    </row>
  </sheetData>
  <mergeCells count="16">
    <mergeCell ref="B8:C8"/>
    <mergeCell ref="B9:C9"/>
    <mergeCell ref="B10:C10"/>
    <mergeCell ref="B24:E24"/>
    <mergeCell ref="B25:K25"/>
    <mergeCell ref="B20:E20"/>
    <mergeCell ref="B21:E21"/>
    <mergeCell ref="B22:E22"/>
    <mergeCell ref="B23:E23"/>
    <mergeCell ref="B19:E19"/>
    <mergeCell ref="B16:E16"/>
    <mergeCell ref="F16:G16"/>
    <mergeCell ref="H16:I16"/>
    <mergeCell ref="J16:K16"/>
    <mergeCell ref="B17:E17"/>
    <mergeCell ref="B18:E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AE75"/>
  <sheetViews>
    <sheetView showZeros="0" view="pageBreakPreview" topLeftCell="B21" zoomScale="55" zoomScaleNormal="55" zoomScaleSheetLayoutView="55" workbookViewId="0">
      <selection activeCell="B28" sqref="B28"/>
    </sheetView>
  </sheetViews>
  <sheetFormatPr baseColWidth="10" defaultRowHeight="31.5" x14ac:dyDescent="0.5"/>
  <cols>
    <col min="1" max="1" width="4.28515625" customWidth="1"/>
    <col min="2" max="2" width="21.140625" style="4" customWidth="1"/>
    <col min="3" max="3" width="20.28515625" style="4" customWidth="1"/>
    <col min="4" max="4" width="17.7109375" style="4" customWidth="1"/>
    <col min="5" max="5" width="22.42578125" style="4" customWidth="1"/>
    <col min="6" max="6" width="23.28515625" style="4" customWidth="1"/>
    <col min="7" max="7" width="29.5703125" style="4" customWidth="1"/>
    <col min="8" max="8" width="16.7109375" style="4" customWidth="1"/>
    <col min="9" max="9" width="22.140625" style="4" customWidth="1"/>
    <col min="10" max="10" width="16.42578125" style="4" customWidth="1"/>
    <col min="11" max="11" width="23.85546875" style="4" customWidth="1"/>
    <col min="12" max="15" width="19.42578125" style="4" customWidth="1"/>
    <col min="24" max="24" width="12.85546875" style="133" bestFit="1" customWidth="1"/>
    <col min="25" max="25" width="26.7109375" style="137" customWidth="1"/>
    <col min="26" max="26" width="11.42578125" style="133"/>
    <col min="27" max="27" width="30.7109375" customWidth="1"/>
    <col min="28" max="28" width="29.28515625" customWidth="1"/>
    <col min="29" max="29" width="15.140625" style="5" bestFit="1" customWidth="1"/>
    <col min="30" max="30" width="11.42578125" style="5"/>
  </cols>
  <sheetData>
    <row r="1" spans="2:30" ht="19.5" customHeight="1" x14ac:dyDescent="0.5"/>
    <row r="2" spans="2:30" s="2" customFormat="1" ht="60" customHeight="1" x14ac:dyDescent="0.25">
      <c r="B2" s="118"/>
      <c r="C2" s="118"/>
      <c r="D2" s="116"/>
      <c r="E2" s="248" t="s">
        <v>262</v>
      </c>
      <c r="F2" s="12"/>
      <c r="G2" s="118"/>
      <c r="H2" s="118"/>
      <c r="I2" s="118"/>
      <c r="J2" s="118"/>
      <c r="K2" s="118"/>
      <c r="L2" s="118"/>
      <c r="M2" s="118"/>
      <c r="N2" s="118"/>
      <c r="O2" s="118"/>
      <c r="X2" s="134"/>
      <c r="Y2" s="138"/>
      <c r="Z2" s="134"/>
      <c r="AC2" s="8"/>
      <c r="AD2" s="8"/>
    </row>
    <row r="3" spans="2:30" s="2" customFormat="1" ht="30" customHeight="1" x14ac:dyDescent="0.25">
      <c r="B3" s="118"/>
      <c r="C3" s="118"/>
      <c r="D3" s="248"/>
      <c r="E3" s="195" t="s">
        <v>269</v>
      </c>
      <c r="F3" s="250" t="s">
        <v>270</v>
      </c>
      <c r="G3" s="118"/>
      <c r="H3" s="118"/>
      <c r="I3" s="118"/>
      <c r="J3" s="118"/>
      <c r="K3" s="130" t="s">
        <v>308</v>
      </c>
      <c r="L3" s="118"/>
      <c r="M3" s="118"/>
      <c r="N3" s="118"/>
      <c r="O3" s="118"/>
      <c r="X3" s="134"/>
      <c r="Y3" s="138"/>
      <c r="Z3" s="134"/>
      <c r="AC3" s="8"/>
      <c r="AD3" s="8"/>
    </row>
    <row r="4" spans="2:30" s="2" customFormat="1" ht="30" customHeight="1" x14ac:dyDescent="0.25">
      <c r="B4" s="118"/>
      <c r="C4" s="118"/>
      <c r="D4" s="24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X4" s="134"/>
      <c r="Y4" s="138"/>
      <c r="Z4" s="134"/>
      <c r="AC4" s="8"/>
      <c r="AD4" s="8"/>
    </row>
    <row r="5" spans="2:30" ht="30" customHeight="1" x14ac:dyDescent="0.5">
      <c r="B5" s="115"/>
      <c r="C5" s="115"/>
      <c r="D5" s="115"/>
      <c r="E5" s="115"/>
      <c r="F5" s="146"/>
      <c r="G5" s="115"/>
      <c r="H5" s="115"/>
      <c r="I5" s="115"/>
      <c r="J5" s="115"/>
      <c r="K5" s="115"/>
      <c r="L5" s="115"/>
      <c r="M5" s="115"/>
      <c r="N5" s="115"/>
      <c r="O5" s="115"/>
    </row>
    <row r="6" spans="2:30" ht="30" customHeight="1" x14ac:dyDescent="0.5">
      <c r="B6" s="115"/>
      <c r="C6" s="115"/>
      <c r="D6" s="111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2:30" s="2" customFormat="1" ht="45" customHeight="1" x14ac:dyDescent="0.25">
      <c r="B7" s="518" t="s">
        <v>157</v>
      </c>
      <c r="C7" s="519"/>
      <c r="D7" s="89"/>
      <c r="E7" s="92"/>
      <c r="F7" s="92"/>
      <c r="G7" s="147"/>
      <c r="H7" s="148" t="s">
        <v>230</v>
      </c>
      <c r="I7" s="149"/>
      <c r="J7" s="149"/>
      <c r="K7" s="150" t="s">
        <v>229</v>
      </c>
      <c r="L7" s="151"/>
      <c r="M7" s="132"/>
      <c r="N7" s="132"/>
      <c r="O7" s="132"/>
      <c r="X7" s="134"/>
      <c r="Y7" s="138"/>
      <c r="Z7" s="134"/>
      <c r="AC7" s="8"/>
      <c r="AD7" s="8"/>
    </row>
    <row r="8" spans="2:30" s="2" customFormat="1" ht="45" customHeight="1" x14ac:dyDescent="0.25">
      <c r="B8" s="518" t="s">
        <v>100</v>
      </c>
      <c r="C8" s="519"/>
      <c r="D8" s="89"/>
      <c r="E8" s="92"/>
      <c r="F8" s="92"/>
      <c r="G8" s="147"/>
      <c r="H8" s="148" t="s">
        <v>159</v>
      </c>
      <c r="I8" s="149"/>
      <c r="J8" s="149"/>
      <c r="K8" s="149"/>
      <c r="L8" s="151"/>
      <c r="M8" s="132"/>
      <c r="N8" s="132"/>
      <c r="O8" s="132"/>
      <c r="X8" s="134"/>
      <c r="Y8" s="138"/>
      <c r="Z8" s="134"/>
      <c r="AC8" s="8"/>
      <c r="AD8" s="8"/>
    </row>
    <row r="9" spans="2:30" s="2" customFormat="1" ht="45" customHeight="1" x14ac:dyDescent="0.25">
      <c r="B9" s="518" t="s">
        <v>101</v>
      </c>
      <c r="C9" s="519"/>
      <c r="D9" s="89"/>
      <c r="E9" s="92"/>
      <c r="F9" s="92"/>
      <c r="G9" s="147"/>
      <c r="H9" s="148" t="s">
        <v>121</v>
      </c>
      <c r="I9" s="149"/>
      <c r="J9" s="149"/>
      <c r="K9" s="149"/>
      <c r="L9" s="151"/>
      <c r="M9" s="132"/>
      <c r="N9" s="132"/>
      <c r="O9" s="132"/>
      <c r="X9" s="134"/>
      <c r="Y9" s="138"/>
      <c r="Z9" s="134"/>
      <c r="AC9" s="8"/>
      <c r="AD9" s="8"/>
    </row>
    <row r="10" spans="2:30" s="2" customFormat="1" ht="15" customHeight="1" x14ac:dyDescent="0.25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X10" s="134"/>
      <c r="Y10" s="138"/>
      <c r="Z10" s="134"/>
      <c r="AC10" s="8"/>
      <c r="AD10" s="8"/>
    </row>
    <row r="11" spans="2:30" s="57" customFormat="1" ht="45" customHeight="1" x14ac:dyDescent="0.25">
      <c r="B11" s="520" t="s">
        <v>317</v>
      </c>
      <c r="C11" s="521"/>
      <c r="D11" s="522"/>
      <c r="E11" s="523"/>
      <c r="F11" s="152"/>
      <c r="G11" s="345" t="s">
        <v>318</v>
      </c>
      <c r="H11" s="151"/>
      <c r="I11" s="153"/>
      <c r="J11" s="152"/>
      <c r="K11" s="150" t="s">
        <v>236</v>
      </c>
      <c r="L11" s="153"/>
      <c r="M11" s="292"/>
      <c r="N11" s="292"/>
      <c r="O11" s="292"/>
      <c r="AC11" s="179"/>
      <c r="AD11" s="179"/>
    </row>
    <row r="12" spans="2:30" s="57" customFormat="1" ht="45" customHeight="1" x14ac:dyDescent="0.25">
      <c r="B12" s="70"/>
      <c r="C12" s="70"/>
      <c r="D12" s="292"/>
      <c r="E12" s="292"/>
      <c r="F12" s="152"/>
      <c r="G12" s="152"/>
      <c r="H12" s="132"/>
      <c r="I12" s="292"/>
      <c r="J12" s="152"/>
      <c r="K12" s="70"/>
      <c r="L12" s="292"/>
      <c r="M12" s="292"/>
      <c r="N12" s="292"/>
      <c r="O12" s="292"/>
      <c r="AC12" s="179"/>
      <c r="AD12" s="179"/>
    </row>
    <row r="13" spans="2:30" s="57" customFormat="1" ht="45" customHeight="1" x14ac:dyDescent="0.25">
      <c r="B13" s="70"/>
      <c r="C13" s="70"/>
      <c r="D13" s="292"/>
      <c r="E13" s="292"/>
      <c r="F13" s="152"/>
      <c r="G13" s="152"/>
      <c r="H13" s="132"/>
      <c r="I13" s="292"/>
      <c r="J13" s="152"/>
      <c r="K13" s="70"/>
      <c r="L13" s="292"/>
      <c r="M13" s="292"/>
      <c r="N13" s="292"/>
      <c r="O13" s="292"/>
      <c r="AC13" s="179"/>
      <c r="AD13" s="179"/>
    </row>
    <row r="14" spans="2:30" s="57" customFormat="1" ht="45" customHeight="1" x14ac:dyDescent="0.25">
      <c r="B14" s="70"/>
      <c r="C14" s="70"/>
      <c r="D14" s="292"/>
      <c r="E14" s="292"/>
      <c r="F14" s="152"/>
      <c r="G14" s="152"/>
      <c r="H14" s="132"/>
      <c r="I14" s="292"/>
      <c r="J14" s="152"/>
      <c r="K14" s="70"/>
      <c r="L14" s="292"/>
      <c r="M14" s="292"/>
      <c r="N14" s="292"/>
      <c r="O14" s="292"/>
      <c r="AC14" s="179"/>
      <c r="AD14" s="179"/>
    </row>
    <row r="15" spans="2:30" s="57" customFormat="1" ht="45" customHeight="1" x14ac:dyDescent="0.25">
      <c r="B15" s="152"/>
      <c r="C15" s="152"/>
      <c r="D15" s="152"/>
      <c r="E15" s="152"/>
      <c r="F15" s="152"/>
      <c r="G15" s="70"/>
      <c r="H15" s="292"/>
      <c r="I15" s="152"/>
      <c r="J15" s="124"/>
      <c r="K15" s="290"/>
      <c r="L15" s="291"/>
      <c r="M15" s="291"/>
      <c r="N15" s="291"/>
      <c r="O15" s="291"/>
      <c r="AC15" s="179"/>
      <c r="AD15" s="179"/>
    </row>
    <row r="16" spans="2:30" s="57" customFormat="1" ht="24.95" customHeight="1" thickBot="1" x14ac:dyDescent="0.3">
      <c r="B16" s="152"/>
      <c r="C16" s="152"/>
      <c r="D16" s="152"/>
      <c r="E16" s="152"/>
      <c r="F16" s="152"/>
      <c r="G16" s="152"/>
      <c r="H16" s="152"/>
      <c r="I16" s="152"/>
      <c r="J16" s="132"/>
      <c r="K16" s="152"/>
      <c r="L16" s="152"/>
      <c r="M16" s="152"/>
      <c r="N16" s="152"/>
      <c r="O16" s="152"/>
      <c r="AC16" s="179"/>
      <c r="AD16" s="179"/>
    </row>
    <row r="17" spans="2:31" ht="33.75" customHeight="1" x14ac:dyDescent="0.5">
      <c r="B17" s="524" t="s">
        <v>0</v>
      </c>
      <c r="C17" s="514" t="s">
        <v>108</v>
      </c>
      <c r="D17" s="514" t="s">
        <v>107</v>
      </c>
      <c r="E17" s="514" t="s">
        <v>106</v>
      </c>
      <c r="F17" s="514" t="s">
        <v>319</v>
      </c>
      <c r="G17" s="514" t="s">
        <v>320</v>
      </c>
      <c r="H17" s="516" t="s">
        <v>163</v>
      </c>
      <c r="I17" s="505" t="s">
        <v>103</v>
      </c>
      <c r="J17" s="506"/>
      <c r="K17" s="507"/>
      <c r="L17" s="508" t="s">
        <v>104</v>
      </c>
      <c r="M17" s="348"/>
      <c r="N17" s="348"/>
      <c r="O17" s="348"/>
      <c r="Z17" s="178" t="s">
        <v>239</v>
      </c>
      <c r="AA17" s="178"/>
      <c r="AC17" s="178" t="s">
        <v>237</v>
      </c>
      <c r="AD17" s="180"/>
      <c r="AE17" s="135"/>
    </row>
    <row r="18" spans="2:31" s="31" customFormat="1" ht="99.95" customHeight="1" thickBot="1" x14ac:dyDescent="0.3">
      <c r="B18" s="525"/>
      <c r="C18" s="515"/>
      <c r="D18" s="515"/>
      <c r="E18" s="515"/>
      <c r="F18" s="515"/>
      <c r="G18" s="515"/>
      <c r="H18" s="517"/>
      <c r="I18" s="346" t="s">
        <v>228</v>
      </c>
      <c r="J18" s="346" t="s">
        <v>102</v>
      </c>
      <c r="K18" s="346" t="s">
        <v>321</v>
      </c>
      <c r="L18" s="509"/>
      <c r="M18" s="348"/>
      <c r="N18" s="348"/>
      <c r="O18" s="348"/>
      <c r="Z18" s="220" t="s">
        <v>264</v>
      </c>
      <c r="AA18" s="220" t="s">
        <v>240</v>
      </c>
      <c r="AC18" s="181" t="s">
        <v>238</v>
      </c>
      <c r="AD18" s="181" t="s">
        <v>231</v>
      </c>
      <c r="AE18" s="135"/>
    </row>
    <row r="19" spans="2:31" ht="45" customHeight="1" x14ac:dyDescent="0.5">
      <c r="B19" s="293"/>
      <c r="C19" s="294"/>
      <c r="D19" s="294"/>
      <c r="E19" s="294"/>
      <c r="F19" s="295">
        <f>IFERROR(C19/(D19-E19),0)</f>
        <v>0</v>
      </c>
      <c r="G19" s="294"/>
      <c r="H19" s="294"/>
      <c r="I19" s="296"/>
      <c r="J19" s="297">
        <f>IF(I19=0,0,I19*$L$11)</f>
        <v>0</v>
      </c>
      <c r="K19" s="297">
        <f>IF((G19=0),0,J19*((INDEX(($AD$19:$AD$34),(MATCH( (G19),($AC$19:$AC$34),1)),1)-INDEX(($AD$19:$AD$34),(MATCH( (G19),($AC$19:$AC$34),1)+1),1))/(INDEX(($AC$19:$AC$34),(MATCH( (G19),($AC$19:$AC$34),1)),1)-INDEX(($AC$19:$AC$34),(MATCH( (G19),($AC$19:$AC$34),1)+1),1))*(G19-INDEX(($AC$19:$AC$34),(MATCH( (G19),($AC$19:$AC$34),1)),1))+INDEX(($AD$19:$AD$34),(MATCH( (G19),($AC$19:$AC$34),1)),1)))</f>
        <v>0</v>
      </c>
      <c r="L19" s="298">
        <f>IFERROR(K19/H19,0)</f>
        <v>0</v>
      </c>
      <c r="M19" s="349"/>
      <c r="N19" s="349"/>
      <c r="O19" s="349"/>
      <c r="Z19" s="16">
        <v>4</v>
      </c>
      <c r="AA19" s="87">
        <v>1</v>
      </c>
      <c r="AC19" s="182">
        <v>25.4</v>
      </c>
      <c r="AD19" s="183">
        <v>5.56</v>
      </c>
      <c r="AE19" s="133"/>
    </row>
    <row r="20" spans="2:31" ht="45" customHeight="1" x14ac:dyDescent="0.5">
      <c r="B20" s="299"/>
      <c r="C20" s="34"/>
      <c r="D20" s="34"/>
      <c r="E20" s="34"/>
      <c r="F20" s="33">
        <f t="shared" ref="F20:F28" si="0">IFERROR(C20/(D20-E20),0)</f>
        <v>0</v>
      </c>
      <c r="G20" s="34"/>
      <c r="H20" s="34"/>
      <c r="I20" s="32"/>
      <c r="J20" s="145">
        <f>IF(I20=0,0,I20*$L$11)</f>
        <v>0</v>
      </c>
      <c r="K20" s="297">
        <f>IF((G20=0),0,J20*((INDEX(($AD$19:$AD$34),(MATCH( (G20),($AC$19:$AC$34),1)),1)-INDEX(($AD$19:$AD$34),(MATCH( (G20),($AC$19:$AC$34),1)+1),1))/(INDEX(($AC$19:$AC$34),(MATCH( (G20),($AC$19:$AC$34),1)),1)-INDEX(($AC$19:$AC$34),(MATCH( (G20),($AC$19:$AC$34),1)+1),1))*(G20-INDEX(($AC$19:$AC$34),(MATCH( (G20),($AC$19:$AC$34),1)),1))+INDEX(($AD$19:$AD$34),(MATCH( (G20),($AC$19:$AC$34),1)),1)))</f>
        <v>0</v>
      </c>
      <c r="L20" s="300">
        <f t="shared" ref="L20:L28" si="1">IFERROR(K20/H20,0)</f>
        <v>0</v>
      </c>
      <c r="M20" s="349"/>
      <c r="N20" s="349"/>
      <c r="O20" s="349"/>
      <c r="Z20" s="16">
        <v>15.6</v>
      </c>
      <c r="AA20" s="87">
        <v>0.99900999999999995</v>
      </c>
      <c r="AC20" s="184">
        <v>27</v>
      </c>
      <c r="AD20" s="183">
        <v>5</v>
      </c>
      <c r="AE20" s="136"/>
    </row>
    <row r="21" spans="2:31" ht="45" customHeight="1" x14ac:dyDescent="0.5">
      <c r="B21" s="299"/>
      <c r="C21" s="34"/>
      <c r="D21" s="34"/>
      <c r="E21" s="34"/>
      <c r="F21" s="33">
        <f t="shared" si="0"/>
        <v>0</v>
      </c>
      <c r="G21" s="34"/>
      <c r="H21" s="34"/>
      <c r="I21" s="32"/>
      <c r="J21" s="145">
        <f>IF(I21=0,0,I21*$L$11)</f>
        <v>0</v>
      </c>
      <c r="K21" s="297">
        <f>IF((G21=0),0,J21*((INDEX(($AD$19:$AD$34),(MATCH( (G21),($AC$19:$AC$34),1)),1)-INDEX(($AD$19:$AD$34),(MATCH( (G21),($AC$19:$AC$34),1)+1),1))/(INDEX(($AC$19:$AC$34),(MATCH( (G21),($AC$19:$AC$34),1)),1)-INDEX(($AC$19:$AC$34),(MATCH( (G21),($AC$19:$AC$34),1)+1),1))*(G21-INDEX(($AC$19:$AC$34),(MATCH( (G21),($AC$19:$AC$34),1)),1))+INDEX(($AD$19:$AD$34),(MATCH( (G21),($AC$19:$AC$34),1)),1)))</f>
        <v>0</v>
      </c>
      <c r="L21" s="300">
        <f t="shared" si="1"/>
        <v>0</v>
      </c>
      <c r="M21" s="349"/>
      <c r="N21" s="349"/>
      <c r="O21" s="349"/>
      <c r="Z21" s="16">
        <v>18.3</v>
      </c>
      <c r="AA21" s="87">
        <v>0.99853999999999998</v>
      </c>
      <c r="AC21" s="182">
        <v>28.6</v>
      </c>
      <c r="AD21" s="185">
        <v>4.55</v>
      </c>
      <c r="AE21" s="136"/>
    </row>
    <row r="22" spans="2:31" ht="45" customHeight="1" thickBot="1" x14ac:dyDescent="0.55000000000000004">
      <c r="B22" s="301"/>
      <c r="C22" s="302"/>
      <c r="D22" s="302"/>
      <c r="E22" s="302"/>
      <c r="F22" s="303">
        <f t="shared" si="0"/>
        <v>0</v>
      </c>
      <c r="G22" s="302"/>
      <c r="H22" s="302"/>
      <c r="I22" s="304"/>
      <c r="J22" s="305">
        <f>IF(I22=0,0,I22*$L$11)</f>
        <v>0</v>
      </c>
      <c r="K22" s="297">
        <f>IF((G22=0),0,J22*((INDEX(($AD$19:$AD$34),(MATCH( (G22),($AC$19:$AC$34),1)),1)-INDEX(($AD$19:$AD$34),(MATCH( (G22),($AC$19:$AC$34),1)+1),1))/(INDEX(($AC$19:$AC$34),(MATCH( (G22),($AC$19:$AC$34),1)),1)-INDEX(($AC$19:$AC$34),(MATCH( (G22),($AC$19:$AC$34),1)+1),1))*(G22-INDEX(($AC$19:$AC$34),(MATCH( (G22),($AC$19:$AC$34),1)),1))+INDEX(($AD$19:$AD$34),(MATCH( (G22),($AC$19:$AC$34),1)),1)))</f>
        <v>0</v>
      </c>
      <c r="L22" s="306">
        <f t="shared" si="1"/>
        <v>0</v>
      </c>
      <c r="M22" s="349"/>
      <c r="N22" s="349"/>
      <c r="O22" s="349"/>
      <c r="Z22" s="16">
        <v>21.1</v>
      </c>
      <c r="AA22" s="87">
        <v>0.99797000000000002</v>
      </c>
      <c r="AC22" s="182">
        <v>30.2</v>
      </c>
      <c r="AD22" s="185">
        <v>4.17</v>
      </c>
      <c r="AE22" s="133"/>
    </row>
    <row r="23" spans="2:31" ht="30" customHeight="1" x14ac:dyDescent="0.5">
      <c r="B23" s="510" t="s">
        <v>263</v>
      </c>
      <c r="C23" s="512">
        <v>4</v>
      </c>
      <c r="D23" s="495" t="s">
        <v>241</v>
      </c>
      <c r="E23" s="496"/>
      <c r="F23" s="307">
        <f>+AVERAGE(F19:F22)</f>
        <v>0</v>
      </c>
      <c r="G23" s="308"/>
      <c r="H23" s="499">
        <f>IFERROR(AVERAGE(H19:H22),0)</f>
        <v>0</v>
      </c>
      <c r="I23" s="501"/>
      <c r="J23" s="503">
        <f>+AVERAGE(J19:J22)</f>
        <v>0</v>
      </c>
      <c r="K23" s="503">
        <f>+AVERAGE(K19:K22)</f>
        <v>0</v>
      </c>
      <c r="L23" s="487"/>
      <c r="M23" s="317"/>
      <c r="N23" s="317"/>
      <c r="O23" s="317"/>
      <c r="Z23" s="16">
        <v>23</v>
      </c>
      <c r="AA23" s="87">
        <v>0.99753999999999998</v>
      </c>
      <c r="AC23" s="182">
        <v>31.8</v>
      </c>
      <c r="AD23" s="185">
        <v>3.85</v>
      </c>
      <c r="AE23" s="133"/>
    </row>
    <row r="24" spans="2:31" ht="30" customHeight="1" thickBot="1" x14ac:dyDescent="0.55000000000000004">
      <c r="B24" s="511"/>
      <c r="C24" s="513"/>
      <c r="D24" s="497"/>
      <c r="E24" s="498"/>
      <c r="F24" s="309">
        <f>+F23*((INDEX(($AA$19:$AA$25),(MATCH((C23),($Z$19:$Z$25),1)),1)-INDEX(($AA$19:$AA$25),(MATCH( (C23),($Z$19:$Z$25),1)+1),1))/(INDEX(($Z$19:$Z$25),(MATCH( (C23),($Z$19:$Z$25),1)),1)-INDEX(($Z$19:$Z$25),(MATCH( (C23),($Z$19:$Z$25),1)+1),1))*(C23-INDEX(($Z$19:$Z$25),(MATCH( (C23),($Z$19:$Z$25),1)),1))+INDEX(($AA$19:$AA$25),(MATCH( (C23),($Z$19:$Z$25),1)),1))</f>
        <v>0</v>
      </c>
      <c r="G24" s="310" t="s">
        <v>265</v>
      </c>
      <c r="H24" s="500"/>
      <c r="I24" s="502"/>
      <c r="J24" s="504"/>
      <c r="K24" s="504"/>
      <c r="L24" s="488"/>
      <c r="M24" s="317"/>
      <c r="N24" s="317"/>
      <c r="O24" s="317"/>
      <c r="Z24" s="16">
        <v>26.7</v>
      </c>
      <c r="AA24" s="87">
        <v>0.99658999999999998</v>
      </c>
      <c r="AC24" s="182">
        <v>33.299999999999997</v>
      </c>
      <c r="AD24" s="185">
        <v>3.57</v>
      </c>
      <c r="AE24" s="133"/>
    </row>
    <row r="25" spans="2:31" ht="45" customHeight="1" x14ac:dyDescent="0.5">
      <c r="B25" s="293"/>
      <c r="C25" s="294"/>
      <c r="D25" s="294"/>
      <c r="E25" s="294"/>
      <c r="F25" s="295">
        <f t="shared" si="0"/>
        <v>0</v>
      </c>
      <c r="G25" s="294"/>
      <c r="H25" s="294"/>
      <c r="I25" s="296"/>
      <c r="J25" s="297">
        <f>IF(I25=0,0,I25*$L$11)</f>
        <v>0</v>
      </c>
      <c r="K25" s="297">
        <f>IF((G25=0),0,J25*((INDEX(($AD$19:$AD$34),(MATCH( (G25),($AC$19:$AC$34),1)),1)-INDEX(($AD$19:$AD$34),(MATCH( (G25),($AC$19:$AC$34),1)+1),1))/(INDEX(($AC$19:$AC$34),(MATCH( (G25),($AC$19:$AC$34),1)),1)-INDEX(($AC$19:$AC$34),(MATCH( (G25),($AC$19:$AC$34),1)+1),1))*(G25-INDEX(($AC$19:$AC$34),(MATCH( (G25),($AC$19:$AC$34),1)),1))+INDEX(($AD$19:$AD$34),(MATCH( (G25),($AC$19:$AC$34),1)),1)))</f>
        <v>0</v>
      </c>
      <c r="L25" s="298">
        <f t="shared" si="1"/>
        <v>0</v>
      </c>
      <c r="M25" s="349"/>
      <c r="N25" s="349"/>
      <c r="O25" s="349"/>
      <c r="Z25" s="16">
        <v>29.4</v>
      </c>
      <c r="AA25" s="87">
        <v>0.99582999999999999</v>
      </c>
      <c r="AC25" s="182">
        <v>34.9</v>
      </c>
      <c r="AD25" s="185">
        <v>3.33</v>
      </c>
      <c r="AE25" s="133"/>
    </row>
    <row r="26" spans="2:31" ht="45" customHeight="1" x14ac:dyDescent="0.5">
      <c r="B26" s="299"/>
      <c r="C26" s="34"/>
      <c r="D26" s="34"/>
      <c r="E26" s="34"/>
      <c r="F26" s="33">
        <f t="shared" si="0"/>
        <v>0</v>
      </c>
      <c r="G26" s="34"/>
      <c r="H26" s="34"/>
      <c r="I26" s="32"/>
      <c r="J26" s="145">
        <f>IF(I26=0,0,I26*$L$11)</f>
        <v>0</v>
      </c>
      <c r="K26" s="297">
        <f>IF((G26=0),0,J26*((INDEX(($AD$19:$AD$34),(MATCH( (G26),($AC$19:$AC$34),1)),1)-INDEX(($AD$19:$AD$34),(MATCH( (G26),($AC$19:$AC$34),1)+1),1))/(INDEX(($AC$19:$AC$34),(MATCH( (G26),($AC$19:$AC$34),1)),1)-INDEX(($AC$19:$AC$34),(MATCH( (G26),($AC$19:$AC$34),1)+1),1))*(G26-INDEX(($AC$19:$AC$34),(MATCH( (G26),($AC$19:$AC$34),1)),1))+INDEX(($AD$19:$AD$34),(MATCH( (G26),($AC$19:$AC$34),1)),1)))</f>
        <v>0</v>
      </c>
      <c r="L26" s="300">
        <f>IFERROR(K26/H26,0)</f>
        <v>0</v>
      </c>
      <c r="M26" s="349"/>
      <c r="N26" s="349"/>
      <c r="O26" s="349"/>
      <c r="AC26" s="182">
        <v>36.5</v>
      </c>
      <c r="AD26" s="185">
        <v>3.03</v>
      </c>
      <c r="AE26" s="133"/>
    </row>
    <row r="27" spans="2:31" ht="45" customHeight="1" x14ac:dyDescent="0.5">
      <c r="B27" s="299"/>
      <c r="C27" s="34"/>
      <c r="D27" s="34"/>
      <c r="E27" s="34"/>
      <c r="F27" s="33">
        <f>IFERROR(C27/(D27-E27),0)</f>
        <v>0</v>
      </c>
      <c r="G27" s="34"/>
      <c r="H27" s="34"/>
      <c r="I27" s="32"/>
      <c r="J27" s="145">
        <f>IF(I27=0,0,I27*$L$11)</f>
        <v>0</v>
      </c>
      <c r="K27" s="297">
        <f>IF((G27=0),0,J27*((INDEX(($AD$19:$AD$34),(MATCH( (G27),($AC$19:$AC$34),1)),1)-INDEX(($AD$19:$AD$34),(MATCH( (G27),($AC$19:$AC$34),1)+1),1))/(INDEX(($AC$19:$AC$34),(MATCH( (G27),($AC$19:$AC$34),1)),1)-INDEX(($AC$19:$AC$34),(MATCH( (G27),($AC$19:$AC$34),1)+1),1))*(G27-INDEX(($AC$19:$AC$34),(MATCH( (G27),($AC$19:$AC$34),1)),1))+INDEX(($AD$19:$AD$34),(MATCH( (G27),($AC$19:$AC$34),1)),1)))</f>
        <v>0</v>
      </c>
      <c r="L27" s="300">
        <f>IFERROR(K27/H27,0)</f>
        <v>0</v>
      </c>
      <c r="M27" s="349"/>
      <c r="N27" s="349"/>
      <c r="O27" s="349"/>
      <c r="Z27" s="311"/>
      <c r="AA27" s="312"/>
      <c r="AC27" s="182">
        <v>38.1</v>
      </c>
      <c r="AD27" s="185">
        <v>2.78</v>
      </c>
      <c r="AE27" s="133"/>
    </row>
    <row r="28" spans="2:31" ht="45" customHeight="1" thickBot="1" x14ac:dyDescent="0.55000000000000004">
      <c r="B28" s="299"/>
      <c r="C28" s="34"/>
      <c r="D28" s="34"/>
      <c r="E28" s="34"/>
      <c r="F28" s="33">
        <f t="shared" si="0"/>
        <v>0</v>
      </c>
      <c r="G28" s="34"/>
      <c r="H28" s="34"/>
      <c r="I28" s="32"/>
      <c r="J28" s="145">
        <f>IF(I28=0,0,I28*$L$11)</f>
        <v>0</v>
      </c>
      <c r="K28" s="297">
        <f>IF((G28=0),0,J28*((INDEX(($AD$19:$AD$34),(MATCH( (G28),($AC$19:$AC$34),1)),1)-INDEX(($AD$19:$AD$34),(MATCH( (G28),($AC$19:$AC$34),1)+1),1))/(INDEX(($AC$19:$AC$34),(MATCH( (G28),($AC$19:$AC$34),1)),1)-INDEX(($AC$19:$AC$34),(MATCH( (G28),($AC$19:$AC$34),1)+1),1))*(G28-INDEX(($AC$19:$AC$34),(MATCH( (G28),($AC$19:$AC$34),1)),1))+INDEX(($AD$19:$AD$34),(MATCH( (G28),($AC$19:$AC$34),1)),1)))</f>
        <v>0</v>
      </c>
      <c r="L28" s="300">
        <f t="shared" si="1"/>
        <v>0</v>
      </c>
      <c r="M28" s="349"/>
      <c r="N28" s="349"/>
      <c r="O28" s="349"/>
      <c r="AC28" s="182">
        <v>39.700000000000003</v>
      </c>
      <c r="AD28" s="185">
        <v>2.5</v>
      </c>
      <c r="AE28" s="133"/>
    </row>
    <row r="29" spans="2:31" ht="30" customHeight="1" x14ac:dyDescent="0.5">
      <c r="B29" s="510" t="s">
        <v>263</v>
      </c>
      <c r="C29" s="512">
        <v>4</v>
      </c>
      <c r="D29" s="495" t="s">
        <v>241</v>
      </c>
      <c r="E29" s="496"/>
      <c r="F29" s="307">
        <f>+AVERAGE(F25:F28)</f>
        <v>0</v>
      </c>
      <c r="G29" s="308"/>
      <c r="H29" s="499">
        <f>IFERROR(AVERAGE(H25:H28),0)</f>
        <v>0</v>
      </c>
      <c r="I29" s="501"/>
      <c r="J29" s="503">
        <f>+AVERAGE(J25:J28)</f>
        <v>0</v>
      </c>
      <c r="K29" s="503">
        <f>+AVERAGE(K25:K28)</f>
        <v>0</v>
      </c>
      <c r="L29" s="487"/>
      <c r="M29" s="317"/>
      <c r="N29" s="317"/>
      <c r="O29" s="317"/>
      <c r="Z29" s="311"/>
      <c r="AA29" s="312"/>
      <c r="AC29" s="182">
        <v>57.2</v>
      </c>
      <c r="AD29" s="185">
        <v>1.19</v>
      </c>
      <c r="AE29" s="133"/>
    </row>
    <row r="30" spans="2:31" ht="30" customHeight="1" thickBot="1" x14ac:dyDescent="0.55000000000000004">
      <c r="B30" s="511"/>
      <c r="C30" s="513"/>
      <c r="D30" s="497"/>
      <c r="E30" s="498"/>
      <c r="F30" s="309">
        <f>+F29*((INDEX(($AA$19:$AA$25),(MATCH((C29),($Z$19:$Z$25),1)),1)-INDEX(($AA$19:$AA$25),(MATCH( (C29),($Z$19:$Z$25),1)+1),1))/(INDEX(($Z$19:$Z$25),(MATCH( (C29),($Z$19:$Z$25),1)),1)-INDEX(($Z$19:$Z$25),(MATCH( (C29),($Z$19:$Z$25),1)+1),1))*(C29-INDEX(($Z$19:$Z$25),(MATCH( (C29),($Z$19:$Z$25),1)),1))+INDEX(($AA$19:$AA$25),(MATCH( (C29),($Z$19:$Z$25),1)),1))</f>
        <v>0</v>
      </c>
      <c r="G30" s="310" t="s">
        <v>265</v>
      </c>
      <c r="H30" s="500"/>
      <c r="I30" s="502"/>
      <c r="J30" s="504"/>
      <c r="K30" s="504"/>
      <c r="L30" s="488"/>
      <c r="M30" s="317"/>
      <c r="N30" s="317"/>
      <c r="O30" s="317"/>
      <c r="Z30" s="311"/>
      <c r="AA30" s="312"/>
      <c r="AC30" s="182">
        <v>68.3</v>
      </c>
      <c r="AD30" s="185">
        <v>0.89</v>
      </c>
      <c r="AE30" s="133"/>
    </row>
    <row r="31" spans="2:31" s="2" customFormat="1" ht="35.1" customHeight="1" x14ac:dyDescent="0.35">
      <c r="B31" s="313"/>
      <c r="C31" s="291"/>
      <c r="D31" s="314"/>
      <c r="E31" s="314"/>
      <c r="F31" s="315"/>
      <c r="G31" s="316"/>
      <c r="H31" s="315"/>
      <c r="I31" s="70"/>
      <c r="J31" s="70"/>
      <c r="K31" s="315"/>
      <c r="L31" s="317"/>
      <c r="M31" s="317"/>
      <c r="N31" s="317"/>
      <c r="O31" s="317"/>
      <c r="X31" s="12"/>
      <c r="Y31" s="12"/>
      <c r="Z31" s="12"/>
      <c r="AC31" s="182">
        <v>69.900000000000006</v>
      </c>
      <c r="AD31" s="185">
        <v>0.86</v>
      </c>
      <c r="AE31" s="134"/>
    </row>
    <row r="32" spans="2:31" s="2" customFormat="1" ht="35.1" customHeight="1" x14ac:dyDescent="0.35">
      <c r="B32" s="313"/>
      <c r="C32" s="291"/>
      <c r="D32" s="314"/>
      <c r="E32" s="314"/>
      <c r="F32" s="315"/>
      <c r="G32" s="316"/>
      <c r="H32" s="315"/>
      <c r="I32" s="70"/>
      <c r="J32" s="70"/>
      <c r="K32" s="315"/>
      <c r="L32" s="317"/>
      <c r="M32" s="317"/>
      <c r="N32" s="317"/>
      <c r="O32" s="317"/>
      <c r="X32" s="12"/>
      <c r="Y32" s="12"/>
      <c r="Z32" s="12"/>
      <c r="AC32" s="182">
        <v>71.400000000000006</v>
      </c>
      <c r="AD32" s="185">
        <v>0.83</v>
      </c>
      <c r="AE32" s="134"/>
    </row>
    <row r="33" spans="2:31" ht="32.25" thickBot="1" x14ac:dyDescent="0.55000000000000004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X33" s="4"/>
      <c r="Y33" s="4"/>
      <c r="Z33" s="4"/>
      <c r="AC33" s="182">
        <v>73</v>
      </c>
      <c r="AD33" s="185">
        <v>0.81</v>
      </c>
      <c r="AE33" s="133"/>
    </row>
    <row r="34" spans="2:31" ht="92.25" customHeight="1" x14ac:dyDescent="0.5">
      <c r="B34" s="318" t="s">
        <v>0</v>
      </c>
      <c r="C34" s="319" t="s">
        <v>105</v>
      </c>
      <c r="D34" s="319" t="s">
        <v>162</v>
      </c>
      <c r="E34" s="319" t="s">
        <v>109</v>
      </c>
      <c r="F34" s="319" t="s">
        <v>110</v>
      </c>
      <c r="G34" s="319" t="s">
        <v>111</v>
      </c>
      <c r="H34" s="489" t="s">
        <v>112</v>
      </c>
      <c r="I34" s="490"/>
      <c r="J34" s="489" t="s">
        <v>251</v>
      </c>
      <c r="K34" s="490"/>
      <c r="L34" s="320" t="s">
        <v>113</v>
      </c>
      <c r="M34" s="350"/>
      <c r="N34" s="350"/>
      <c r="O34" s="350"/>
      <c r="X34" s="4"/>
      <c r="Y34" s="4"/>
      <c r="Z34" s="4"/>
      <c r="AC34" s="182">
        <v>74.599999999999994</v>
      </c>
      <c r="AD34" s="185">
        <v>0.78</v>
      </c>
      <c r="AE34" s="133"/>
    </row>
    <row r="35" spans="2:31" ht="45" customHeight="1" x14ac:dyDescent="0.5">
      <c r="B35" s="299"/>
      <c r="C35" s="34"/>
      <c r="D35" s="34"/>
      <c r="E35" s="36"/>
      <c r="F35" s="32"/>
      <c r="G35" s="35">
        <f>IFERROR((F35-F24)/F35*100,0)</f>
        <v>0</v>
      </c>
      <c r="H35" s="491">
        <f>IFERROR(100-(D35*F24)/E35,0)</f>
        <v>0</v>
      </c>
      <c r="I35" s="492"/>
      <c r="J35" s="493">
        <f>IFERROR(H35-G35,0)</f>
        <v>0</v>
      </c>
      <c r="K35" s="494"/>
      <c r="L35" s="321">
        <f>IFERROR(J35/H35,0)</f>
        <v>0</v>
      </c>
      <c r="M35" s="351"/>
      <c r="N35" s="351"/>
      <c r="O35" s="351"/>
      <c r="X35" s="4"/>
      <c r="Y35" s="4"/>
      <c r="Z35" s="4"/>
      <c r="AE35" s="133"/>
    </row>
    <row r="36" spans="2:31" ht="45" customHeight="1" thickBot="1" x14ac:dyDescent="0.55000000000000004">
      <c r="B36" s="301"/>
      <c r="C36" s="322"/>
      <c r="D36" s="322"/>
      <c r="E36" s="322"/>
      <c r="F36" s="322"/>
      <c r="G36" s="323">
        <f>IFERROR((F36-F30)/F36*100,0)</f>
        <v>0</v>
      </c>
      <c r="H36" s="483">
        <f>IFERROR(100-(D36*F30)/E36,0)</f>
        <v>0</v>
      </c>
      <c r="I36" s="484"/>
      <c r="J36" s="485">
        <f t="shared" ref="J36" si="2">IFERROR(H36-G36,0)</f>
        <v>0</v>
      </c>
      <c r="K36" s="486"/>
      <c r="L36" s="324">
        <f t="shared" ref="L36" si="3">IFERROR(J36/H36,0)</f>
        <v>0</v>
      </c>
      <c r="M36" s="351"/>
      <c r="N36" s="351"/>
      <c r="O36" s="351"/>
      <c r="X36" s="4"/>
      <c r="Y36" s="4"/>
      <c r="Z36" s="4"/>
      <c r="AE36" s="133"/>
    </row>
    <row r="37" spans="2:31" ht="45" customHeight="1" thickBot="1" x14ac:dyDescent="0.55000000000000004">
      <c r="B37" s="325" t="s">
        <v>266</v>
      </c>
      <c r="C37" s="326">
        <f>IFERROR(AVERAGE(C35:C36),0)</f>
        <v>0</v>
      </c>
      <c r="D37" s="326">
        <f t="shared" ref="D37:H37" si="4">IFERROR(AVERAGE(D35:D36),0)</f>
        <v>0</v>
      </c>
      <c r="E37" s="326">
        <f t="shared" si="4"/>
        <v>0</v>
      </c>
      <c r="F37" s="326">
        <f t="shared" si="4"/>
        <v>0</v>
      </c>
      <c r="G37" s="327">
        <f t="shared" si="4"/>
        <v>0</v>
      </c>
      <c r="H37" s="529">
        <f t="shared" si="4"/>
        <v>0</v>
      </c>
      <c r="I37" s="530"/>
      <c r="J37" s="526">
        <f>IFERROR(AVERAGE(J35:J36),0)</f>
        <v>0</v>
      </c>
      <c r="K37" s="527"/>
      <c r="L37" s="328">
        <f>IFERROR(AVERAGE(L35:L36),0)</f>
        <v>0</v>
      </c>
      <c r="M37" s="351"/>
      <c r="N37" s="351"/>
      <c r="O37" s="351"/>
      <c r="X37" s="4"/>
      <c r="Y37" s="4"/>
      <c r="Z37" s="4"/>
      <c r="AE37" s="133"/>
    </row>
    <row r="38" spans="2:31" ht="45" customHeight="1" x14ac:dyDescent="0.5">
      <c r="B38" s="329"/>
      <c r="C38" s="71"/>
      <c r="D38" s="71"/>
      <c r="E38" s="71"/>
      <c r="F38" s="71"/>
      <c r="G38" s="330"/>
      <c r="H38" s="531"/>
      <c r="I38" s="531"/>
      <c r="J38" s="528"/>
      <c r="K38" s="528"/>
      <c r="L38" s="331"/>
      <c r="M38" s="331"/>
      <c r="N38" s="331"/>
      <c r="O38" s="331"/>
      <c r="X38" s="4"/>
      <c r="Y38" s="4"/>
      <c r="Z38" s="4"/>
      <c r="AE38" s="133"/>
    </row>
    <row r="39" spans="2:31" x14ac:dyDescent="0.5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X39" s="4"/>
      <c r="Y39" s="4"/>
      <c r="Z39" s="4"/>
      <c r="AE39" s="133"/>
    </row>
    <row r="40" spans="2:31" x14ac:dyDescent="0.5">
      <c r="B40" s="115"/>
      <c r="C40" s="115"/>
      <c r="D40" s="115"/>
      <c r="E40" s="115"/>
      <c r="F40" s="115"/>
      <c r="G40" s="115"/>
      <c r="H40" s="115"/>
      <c r="I40" s="115"/>
      <c r="J40" s="115"/>
      <c r="K40" s="124"/>
      <c r="L40" s="124"/>
      <c r="M40" s="57"/>
      <c r="N40" s="57"/>
      <c r="O40" s="57"/>
      <c r="X40" s="4"/>
      <c r="Y40" s="4"/>
      <c r="Z40" s="4"/>
      <c r="AE40" s="133"/>
    </row>
    <row r="41" spans="2:31" x14ac:dyDescent="0.5">
      <c r="B41" s="115"/>
      <c r="C41" s="115"/>
      <c r="D41" s="115"/>
      <c r="E41" s="115"/>
      <c r="F41" s="115"/>
      <c r="G41" s="115"/>
      <c r="H41" s="115"/>
      <c r="I41" s="115"/>
      <c r="J41" s="115"/>
      <c r="K41" s="124"/>
      <c r="L41" s="124"/>
      <c r="M41" s="57"/>
      <c r="N41" s="57"/>
      <c r="O41" s="57"/>
      <c r="X41" s="4"/>
      <c r="Y41" s="4"/>
      <c r="Z41" s="4"/>
      <c r="AE41" s="133"/>
    </row>
    <row r="42" spans="2:31" x14ac:dyDescent="0.5">
      <c r="B42" s="115"/>
      <c r="C42" s="115"/>
      <c r="D42" s="115"/>
      <c r="E42" s="115"/>
      <c r="F42" s="115"/>
      <c r="G42" s="115"/>
      <c r="H42" s="115"/>
      <c r="I42" s="115"/>
      <c r="J42" s="115"/>
      <c r="K42" s="69"/>
      <c r="L42" s="69"/>
      <c r="M42"/>
      <c r="N42"/>
      <c r="O42"/>
      <c r="X42" s="4"/>
      <c r="Y42" s="4"/>
      <c r="Z42" s="4"/>
      <c r="AE42" s="133"/>
    </row>
    <row r="43" spans="2:31" x14ac:dyDescent="0.5">
      <c r="B43" s="115"/>
      <c r="C43" s="115"/>
      <c r="D43" s="115"/>
      <c r="E43" s="115"/>
      <c r="F43" s="115"/>
      <c r="G43" s="115"/>
      <c r="H43" s="115"/>
      <c r="I43" s="115"/>
      <c r="J43" s="115"/>
      <c r="K43" s="344"/>
      <c r="L43" s="69"/>
      <c r="M43"/>
      <c r="N43"/>
      <c r="O43"/>
      <c r="X43" s="4"/>
      <c r="Y43" s="4"/>
      <c r="Z43" s="4"/>
      <c r="AE43" s="133"/>
    </row>
    <row r="44" spans="2:31" x14ac:dyDescent="0.5">
      <c r="K44"/>
      <c r="L44"/>
      <c r="M44"/>
      <c r="N44"/>
      <c r="O44"/>
    </row>
    <row r="45" spans="2:31" x14ac:dyDescent="0.5">
      <c r="K45"/>
      <c r="L45" s="42"/>
      <c r="M45" s="42"/>
      <c r="N45" s="42"/>
      <c r="O45" s="42"/>
    </row>
    <row r="46" spans="2:31" x14ac:dyDescent="0.5">
      <c r="K46"/>
      <c r="L46"/>
      <c r="M46"/>
      <c r="N46"/>
      <c r="O46"/>
    </row>
    <row r="47" spans="2:31" x14ac:dyDescent="0.5">
      <c r="K47"/>
      <c r="L47"/>
      <c r="M47"/>
      <c r="N47"/>
      <c r="O47"/>
    </row>
    <row r="48" spans="2:31" x14ac:dyDescent="0.5">
      <c r="K48"/>
      <c r="L48"/>
      <c r="M48"/>
      <c r="N48"/>
      <c r="O48"/>
    </row>
    <row r="49" spans="11:15" x14ac:dyDescent="0.5">
      <c r="K49"/>
      <c r="L49"/>
      <c r="M49"/>
      <c r="N49"/>
      <c r="O49"/>
    </row>
    <row r="50" spans="11:15" x14ac:dyDescent="0.5">
      <c r="K50"/>
      <c r="L50"/>
      <c r="M50"/>
      <c r="N50"/>
      <c r="O50"/>
    </row>
    <row r="51" spans="11:15" x14ac:dyDescent="0.5">
      <c r="K51"/>
      <c r="L51"/>
      <c r="M51"/>
      <c r="N51"/>
      <c r="O51"/>
    </row>
    <row r="52" spans="11:15" x14ac:dyDescent="0.5">
      <c r="K52"/>
      <c r="L52"/>
      <c r="M52"/>
      <c r="N52"/>
      <c r="O52"/>
    </row>
    <row r="53" spans="11:15" x14ac:dyDescent="0.5">
      <c r="K53"/>
      <c r="L53"/>
      <c r="M53"/>
      <c r="N53"/>
      <c r="O53"/>
    </row>
    <row r="54" spans="11:15" x14ac:dyDescent="0.5">
      <c r="K54"/>
      <c r="L54"/>
      <c r="M54"/>
      <c r="N54"/>
      <c r="O54"/>
    </row>
    <row r="55" spans="11:15" x14ac:dyDescent="0.5">
      <c r="K55"/>
      <c r="L55"/>
      <c r="M55"/>
      <c r="N55"/>
      <c r="O55"/>
    </row>
    <row r="56" spans="11:15" x14ac:dyDescent="0.5">
      <c r="K56"/>
      <c r="L56"/>
      <c r="M56"/>
      <c r="N56"/>
      <c r="O56"/>
    </row>
    <row r="57" spans="11:15" x14ac:dyDescent="0.5">
      <c r="K57"/>
      <c r="L57"/>
      <c r="M57"/>
      <c r="N57"/>
      <c r="O57"/>
    </row>
    <row r="58" spans="11:15" x14ac:dyDescent="0.5">
      <c r="K58"/>
      <c r="L58"/>
      <c r="M58"/>
      <c r="N58"/>
      <c r="O58"/>
    </row>
    <row r="59" spans="11:15" x14ac:dyDescent="0.5">
      <c r="K59"/>
      <c r="L59"/>
      <c r="M59"/>
      <c r="N59"/>
      <c r="O59"/>
    </row>
    <row r="60" spans="11:15" x14ac:dyDescent="0.5">
      <c r="K60"/>
      <c r="L60"/>
      <c r="M60"/>
      <c r="N60"/>
      <c r="O60"/>
    </row>
    <row r="61" spans="11:15" x14ac:dyDescent="0.5">
      <c r="K61"/>
      <c r="L61"/>
      <c r="M61"/>
      <c r="N61"/>
      <c r="O61"/>
    </row>
    <row r="62" spans="11:15" x14ac:dyDescent="0.5">
      <c r="K62"/>
      <c r="L62"/>
      <c r="M62"/>
      <c r="N62"/>
      <c r="O62"/>
    </row>
    <row r="63" spans="11:15" x14ac:dyDescent="0.5">
      <c r="K63"/>
      <c r="L63"/>
      <c r="M63"/>
      <c r="N63"/>
      <c r="O63"/>
    </row>
    <row r="64" spans="11:15" x14ac:dyDescent="0.5">
      <c r="K64"/>
      <c r="L64"/>
      <c r="M64"/>
      <c r="N64"/>
      <c r="O64"/>
    </row>
    <row r="65" spans="8:15" x14ac:dyDescent="0.5">
      <c r="K65"/>
      <c r="L65"/>
      <c r="M65"/>
      <c r="N65"/>
      <c r="O65"/>
    </row>
    <row r="66" spans="8:15" x14ac:dyDescent="0.5">
      <c r="K66"/>
      <c r="L66"/>
      <c r="M66"/>
      <c r="N66"/>
      <c r="O66"/>
    </row>
    <row r="67" spans="8:15" x14ac:dyDescent="0.5">
      <c r="K67"/>
      <c r="L67"/>
      <c r="M67"/>
      <c r="N67"/>
      <c r="O67"/>
    </row>
    <row r="68" spans="8:15" x14ac:dyDescent="0.5">
      <c r="K68"/>
      <c r="L68"/>
      <c r="M68"/>
      <c r="N68"/>
      <c r="O68"/>
    </row>
    <row r="69" spans="8:15" x14ac:dyDescent="0.5">
      <c r="K69"/>
      <c r="L69"/>
      <c r="M69"/>
      <c r="N69"/>
      <c r="O69"/>
    </row>
    <row r="70" spans="8:15" x14ac:dyDescent="0.5">
      <c r="K70"/>
      <c r="L70"/>
      <c r="M70"/>
      <c r="N70"/>
      <c r="O70"/>
    </row>
    <row r="71" spans="8:15" x14ac:dyDescent="0.5">
      <c r="K71"/>
      <c r="L71"/>
      <c r="M71"/>
      <c r="N71"/>
      <c r="O71"/>
    </row>
    <row r="72" spans="8:15" x14ac:dyDescent="0.5">
      <c r="K72"/>
      <c r="L72"/>
      <c r="M72"/>
      <c r="N72"/>
      <c r="O72"/>
    </row>
    <row r="73" spans="8:15" x14ac:dyDescent="0.5">
      <c r="K73"/>
      <c r="L73"/>
      <c r="M73"/>
      <c r="N73"/>
      <c r="O73"/>
    </row>
    <row r="74" spans="8:15" x14ac:dyDescent="0.5">
      <c r="K74"/>
      <c r="L74"/>
      <c r="M74"/>
      <c r="N74"/>
      <c r="O74"/>
    </row>
    <row r="75" spans="8:15" x14ac:dyDescent="0.5">
      <c r="H75" s="133"/>
      <c r="I75" s="137"/>
      <c r="J75" s="133"/>
      <c r="K75"/>
      <c r="L75"/>
      <c r="M75"/>
      <c r="N75"/>
      <c r="O75"/>
    </row>
  </sheetData>
  <mergeCells count="40">
    <mergeCell ref="B29:B30"/>
    <mergeCell ref="C29:C30"/>
    <mergeCell ref="C17:C18"/>
    <mergeCell ref="J37:K37"/>
    <mergeCell ref="J38:K38"/>
    <mergeCell ref="H37:I37"/>
    <mergeCell ref="H38:I38"/>
    <mergeCell ref="B7:C7"/>
    <mergeCell ref="B8:C8"/>
    <mergeCell ref="B9:C9"/>
    <mergeCell ref="B11:C11"/>
    <mergeCell ref="D11:E11"/>
    <mergeCell ref="I17:K17"/>
    <mergeCell ref="L17:L18"/>
    <mergeCell ref="B23:B24"/>
    <mergeCell ref="C23:C24"/>
    <mergeCell ref="D23:E24"/>
    <mergeCell ref="H23:H24"/>
    <mergeCell ref="I23:I24"/>
    <mergeCell ref="J23:J24"/>
    <mergeCell ref="K23:K24"/>
    <mergeCell ref="L23:L24"/>
    <mergeCell ref="D17:D18"/>
    <mergeCell ref="E17:E18"/>
    <mergeCell ref="F17:F18"/>
    <mergeCell ref="G17:G18"/>
    <mergeCell ref="H17:H18"/>
    <mergeCell ref="B17:B18"/>
    <mergeCell ref="D29:E30"/>
    <mergeCell ref="H29:H30"/>
    <mergeCell ref="I29:I30"/>
    <mergeCell ref="J29:J30"/>
    <mergeCell ref="K29:K30"/>
    <mergeCell ref="H36:I36"/>
    <mergeCell ref="J36:K36"/>
    <mergeCell ref="L29:L30"/>
    <mergeCell ref="H34:I34"/>
    <mergeCell ref="J34:K34"/>
    <mergeCell ref="H35:I35"/>
    <mergeCell ref="J35:K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rowBreaks count="1" manualBreakCount="1">
    <brk id="19" max="16383" man="1"/>
  </rowBreaks>
  <colBreaks count="1" manualBreakCount="1">
    <brk id="23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5"/>
  <sheetViews>
    <sheetView showZeros="0" tabSelected="1" view="pageBreakPreview" zoomScale="55" zoomScaleNormal="55" zoomScaleSheetLayoutView="55" workbookViewId="0"/>
  </sheetViews>
  <sheetFormatPr baseColWidth="10" defaultRowHeight="31.5" x14ac:dyDescent="0.5"/>
  <cols>
    <col min="1" max="1" width="4.28515625" customWidth="1"/>
    <col min="2" max="2" width="21.140625" style="4" customWidth="1"/>
    <col min="3" max="3" width="20.28515625" style="4" customWidth="1"/>
    <col min="4" max="4" width="17.7109375" style="4" customWidth="1"/>
    <col min="5" max="5" width="22.42578125" style="4" customWidth="1"/>
    <col min="6" max="6" width="23.28515625" style="4" customWidth="1"/>
    <col min="7" max="7" width="29.5703125" style="4" customWidth="1"/>
    <col min="8" max="8" width="16.7109375" style="4" customWidth="1"/>
    <col min="9" max="9" width="22.140625" style="4" customWidth="1"/>
    <col min="10" max="10" width="18.28515625" style="4" customWidth="1"/>
    <col min="11" max="11" width="25.140625" style="4" customWidth="1"/>
    <col min="12" max="12" width="19.42578125" style="4" customWidth="1"/>
    <col min="24" max="24" width="12.85546875" style="133" bestFit="1" customWidth="1"/>
    <col min="25" max="25" width="26.7109375" style="137" customWidth="1"/>
    <col min="26" max="26" width="11.42578125" style="133"/>
    <col min="27" max="27" width="30.7109375" customWidth="1"/>
    <col min="28" max="28" width="29.28515625" customWidth="1"/>
    <col min="29" max="29" width="15.140625" style="5" bestFit="1" customWidth="1"/>
    <col min="30" max="30" width="11.42578125" style="5"/>
  </cols>
  <sheetData>
    <row r="1" spans="2:30" ht="24.75" customHeight="1" x14ac:dyDescent="0.5"/>
    <row r="2" spans="2:30" s="2" customFormat="1" ht="60" customHeight="1" x14ac:dyDescent="0.25">
      <c r="B2" s="118"/>
      <c r="C2" s="118"/>
      <c r="D2" s="116"/>
      <c r="E2" s="332" t="s">
        <v>309</v>
      </c>
      <c r="F2" s="12"/>
      <c r="G2" s="118"/>
      <c r="H2" s="118"/>
      <c r="I2" s="118"/>
      <c r="J2" s="118"/>
      <c r="K2" s="118"/>
      <c r="L2" s="118"/>
      <c r="X2" s="134"/>
      <c r="Y2" s="138"/>
      <c r="Z2" s="134"/>
      <c r="AC2" s="8"/>
      <c r="AD2" s="8"/>
    </row>
    <row r="3" spans="2:30" s="2" customFormat="1" ht="30" customHeight="1" x14ac:dyDescent="0.25">
      <c r="B3" s="118"/>
      <c r="C3" s="118"/>
      <c r="D3" s="248"/>
      <c r="E3" s="195" t="s">
        <v>269</v>
      </c>
      <c r="F3" s="250" t="s">
        <v>270</v>
      </c>
      <c r="G3" s="118"/>
      <c r="H3" s="118"/>
      <c r="I3" s="118"/>
      <c r="J3" s="118"/>
      <c r="K3" s="130" t="s">
        <v>310</v>
      </c>
      <c r="L3" s="118"/>
      <c r="X3" s="134"/>
      <c r="Y3" s="138"/>
      <c r="Z3" s="134"/>
      <c r="AC3" s="8"/>
      <c r="AD3" s="8"/>
    </row>
    <row r="4" spans="2:30" s="2" customFormat="1" ht="30" customHeight="1" x14ac:dyDescent="0.25">
      <c r="B4" s="118"/>
      <c r="C4" s="118"/>
      <c r="D4" s="248"/>
      <c r="E4" s="118"/>
      <c r="F4" s="118"/>
      <c r="G4" s="118"/>
      <c r="H4" s="118"/>
      <c r="I4" s="118"/>
      <c r="J4" s="118"/>
      <c r="K4" s="118"/>
      <c r="L4" s="118"/>
      <c r="X4" s="134"/>
      <c r="Y4" s="138"/>
      <c r="Z4" s="134"/>
      <c r="AC4" s="8"/>
      <c r="AD4" s="8"/>
    </row>
    <row r="5" spans="2:30" ht="30" customHeight="1" x14ac:dyDescent="0.5">
      <c r="B5" s="115"/>
      <c r="C5" s="115"/>
      <c r="D5" s="115"/>
      <c r="E5" s="115"/>
      <c r="F5" s="146"/>
      <c r="G5" s="115"/>
      <c r="H5" s="115"/>
      <c r="I5" s="115"/>
      <c r="J5" s="115"/>
      <c r="K5" s="115"/>
      <c r="L5" s="115"/>
    </row>
    <row r="6" spans="2:30" ht="30" customHeight="1" x14ac:dyDescent="0.5">
      <c r="B6" s="115"/>
      <c r="C6" s="115"/>
      <c r="D6" s="111"/>
      <c r="E6" s="115"/>
      <c r="F6" s="115"/>
      <c r="G6" s="115"/>
      <c r="H6" s="115"/>
      <c r="I6" s="115"/>
      <c r="J6" s="115"/>
      <c r="K6" s="115"/>
      <c r="L6" s="115"/>
    </row>
    <row r="7" spans="2:30" s="2" customFormat="1" ht="45" customHeight="1" x14ac:dyDescent="0.25">
      <c r="B7" s="518" t="s">
        <v>157</v>
      </c>
      <c r="C7" s="519"/>
      <c r="D7" s="89"/>
      <c r="E7" s="92"/>
      <c r="F7" s="92"/>
      <c r="G7" s="147"/>
      <c r="H7" s="148" t="s">
        <v>230</v>
      </c>
      <c r="I7" s="149"/>
      <c r="J7" s="149"/>
      <c r="K7" s="150" t="s">
        <v>229</v>
      </c>
      <c r="L7" s="151"/>
      <c r="X7" s="134"/>
      <c r="Y7" s="138"/>
      <c r="Z7" s="134"/>
      <c r="AC7" s="8"/>
      <c r="AD7" s="8"/>
    </row>
    <row r="8" spans="2:30" s="2" customFormat="1" ht="45" customHeight="1" x14ac:dyDescent="0.25">
      <c r="B8" s="518" t="s">
        <v>100</v>
      </c>
      <c r="C8" s="519"/>
      <c r="D8" s="89"/>
      <c r="E8" s="92"/>
      <c r="F8" s="92"/>
      <c r="G8" s="147"/>
      <c r="H8" s="148" t="s">
        <v>159</v>
      </c>
      <c r="I8" s="149"/>
      <c r="J8" s="149"/>
      <c r="K8" s="149"/>
      <c r="L8" s="151"/>
      <c r="X8" s="134"/>
      <c r="Y8" s="138"/>
      <c r="Z8" s="134"/>
      <c r="AC8" s="8"/>
      <c r="AD8" s="8"/>
    </row>
    <row r="9" spans="2:30" s="2" customFormat="1" ht="45" customHeight="1" x14ac:dyDescent="0.25">
      <c r="B9" s="518" t="s">
        <v>101</v>
      </c>
      <c r="C9" s="519"/>
      <c r="D9" s="89"/>
      <c r="E9" s="92"/>
      <c r="F9" s="92"/>
      <c r="G9" s="147"/>
      <c r="H9" s="148" t="s">
        <v>121</v>
      </c>
      <c r="I9" s="149"/>
      <c r="J9" s="149"/>
      <c r="K9" s="149"/>
      <c r="L9" s="151"/>
      <c r="X9" s="134"/>
      <c r="Y9" s="138"/>
      <c r="Z9" s="134"/>
      <c r="AC9" s="8"/>
      <c r="AD9" s="8"/>
    </row>
    <row r="10" spans="2:30" s="2" customFormat="1" ht="15" customHeight="1" x14ac:dyDescent="0.25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X10" s="134"/>
      <c r="Y10" s="138"/>
      <c r="Z10" s="134"/>
      <c r="AC10" s="8"/>
      <c r="AD10" s="8"/>
    </row>
    <row r="11" spans="2:30" s="57" customFormat="1" ht="45" customHeight="1" x14ac:dyDescent="0.25">
      <c r="B11" s="520" t="s">
        <v>317</v>
      </c>
      <c r="C11" s="521"/>
      <c r="D11" s="522"/>
      <c r="E11" s="523"/>
      <c r="F11" s="152"/>
      <c r="G11" s="345" t="s">
        <v>318</v>
      </c>
      <c r="H11" s="151"/>
      <c r="I11" s="153"/>
      <c r="J11" s="152"/>
      <c r="K11" s="150" t="s">
        <v>236</v>
      </c>
      <c r="L11" s="153"/>
      <c r="AC11" s="179"/>
      <c r="AD11" s="179"/>
    </row>
    <row r="12" spans="2:30" s="57" customFormat="1" ht="45" customHeight="1" x14ac:dyDescent="0.25">
      <c r="B12" s="152"/>
      <c r="C12" s="152"/>
      <c r="D12" s="152"/>
      <c r="E12" s="152"/>
      <c r="F12" s="152"/>
      <c r="G12" s="70"/>
      <c r="H12" s="292"/>
      <c r="I12" s="152"/>
      <c r="J12" s="124"/>
      <c r="K12" s="290"/>
      <c r="L12" s="291"/>
      <c r="AC12" s="179"/>
      <c r="AD12" s="179"/>
    </row>
    <row r="13" spans="2:30" s="57" customFormat="1" ht="45" customHeight="1" x14ac:dyDescent="0.25">
      <c r="B13" s="152"/>
      <c r="C13" s="152"/>
      <c r="D13" s="152"/>
      <c r="E13" s="152"/>
      <c r="F13" s="152"/>
      <c r="G13" s="70"/>
      <c r="H13" s="292"/>
      <c r="I13" s="152"/>
      <c r="J13" s="124"/>
      <c r="K13" s="290"/>
      <c r="L13" s="291"/>
      <c r="AC13" s="179"/>
      <c r="AD13" s="179"/>
    </row>
    <row r="14" spans="2:30" s="57" customFormat="1" ht="45" customHeight="1" x14ac:dyDescent="0.25">
      <c r="B14" s="152"/>
      <c r="C14" s="152"/>
      <c r="D14" s="152"/>
      <c r="E14" s="152"/>
      <c r="F14" s="152"/>
      <c r="G14" s="70"/>
      <c r="H14" s="292"/>
      <c r="I14" s="152"/>
      <c r="J14" s="124"/>
      <c r="K14" s="290"/>
      <c r="L14" s="291"/>
      <c r="AC14" s="179"/>
      <c r="AD14" s="179"/>
    </row>
    <row r="15" spans="2:30" s="57" customFormat="1" ht="45" customHeight="1" x14ac:dyDescent="0.25">
      <c r="B15" s="152"/>
      <c r="C15" s="152"/>
      <c r="D15" s="152"/>
      <c r="E15" s="152"/>
      <c r="F15" s="152"/>
      <c r="G15" s="70"/>
      <c r="H15" s="292"/>
      <c r="I15" s="152"/>
      <c r="J15" s="124"/>
      <c r="K15" s="290"/>
      <c r="L15" s="291"/>
      <c r="AC15" s="179"/>
      <c r="AD15" s="179"/>
    </row>
    <row r="16" spans="2:30" s="57" customFormat="1" ht="24.95" customHeight="1" thickBot="1" x14ac:dyDescent="0.3">
      <c r="B16" s="152"/>
      <c r="C16" s="152"/>
      <c r="D16" s="152"/>
      <c r="E16" s="152"/>
      <c r="F16" s="152"/>
      <c r="G16" s="152"/>
      <c r="H16" s="152"/>
      <c r="I16" s="152"/>
      <c r="J16" s="132"/>
      <c r="K16" s="152"/>
      <c r="L16" s="152"/>
      <c r="AC16" s="179"/>
      <c r="AD16" s="179"/>
    </row>
    <row r="17" spans="2:31" ht="33.75" customHeight="1" x14ac:dyDescent="0.5">
      <c r="B17" s="524" t="s">
        <v>0</v>
      </c>
      <c r="C17" s="514" t="s">
        <v>108</v>
      </c>
      <c r="D17" s="514" t="s">
        <v>107</v>
      </c>
      <c r="E17" s="514" t="s">
        <v>106</v>
      </c>
      <c r="F17" s="514" t="s">
        <v>319</v>
      </c>
      <c r="G17" s="514" t="s">
        <v>320</v>
      </c>
      <c r="H17" s="516" t="s">
        <v>163</v>
      </c>
      <c r="I17" s="505" t="s">
        <v>103</v>
      </c>
      <c r="J17" s="506"/>
      <c r="K17" s="507"/>
      <c r="L17" s="508" t="s">
        <v>104</v>
      </c>
      <c r="Z17" s="178" t="s">
        <v>239</v>
      </c>
      <c r="AA17" s="178"/>
      <c r="AC17" s="178" t="s">
        <v>237</v>
      </c>
      <c r="AD17" s="180"/>
      <c r="AE17" s="135"/>
    </row>
    <row r="18" spans="2:31" s="31" customFormat="1" ht="99.95" customHeight="1" thickBot="1" x14ac:dyDescent="0.3">
      <c r="B18" s="525"/>
      <c r="C18" s="515"/>
      <c r="D18" s="515"/>
      <c r="E18" s="515"/>
      <c r="F18" s="515"/>
      <c r="G18" s="515"/>
      <c r="H18" s="517"/>
      <c r="I18" s="346" t="s">
        <v>228</v>
      </c>
      <c r="J18" s="346" t="s">
        <v>102</v>
      </c>
      <c r="K18" s="346" t="s">
        <v>321</v>
      </c>
      <c r="L18" s="509"/>
      <c r="Z18" s="220" t="s">
        <v>264</v>
      </c>
      <c r="AA18" s="220" t="s">
        <v>240</v>
      </c>
      <c r="AC18" s="181" t="s">
        <v>238</v>
      </c>
      <c r="AD18" s="181" t="s">
        <v>231</v>
      </c>
      <c r="AE18" s="135"/>
    </row>
    <row r="19" spans="2:31" ht="45" customHeight="1" x14ac:dyDescent="0.5">
      <c r="B19" s="293"/>
      <c r="C19" s="294"/>
      <c r="D19" s="294"/>
      <c r="E19" s="294"/>
      <c r="F19" s="295">
        <f>IFERROR(C19/(D19-E19),0)</f>
        <v>0</v>
      </c>
      <c r="G19" s="294"/>
      <c r="H19" s="294"/>
      <c r="I19" s="296"/>
      <c r="J19" s="297">
        <f>IF(I19=0,0,I19*$L$11)</f>
        <v>0</v>
      </c>
      <c r="K19" s="297">
        <f>IF((G19=0),0,J19*((INDEX(($AD$19:$AD$34),(MATCH( (G19),($AC$19:$AC$34),1)),1)-INDEX(($AD$19:$AD$34),(MATCH( (G19),($AC$19:$AC$34),1)+1),1))/(INDEX(($AC$19:$AC$34),(MATCH( (G19),($AC$19:$AC$34),1)),1)-INDEX(($AC$19:$AC$34),(MATCH( (G19),($AC$19:$AC$34),1)+1),1))*(G19-INDEX(($AC$19:$AC$34),(MATCH( (G19),($AC$19:$AC$34),1)),1))+INDEX(($AD$19:$AD$34),(MATCH( (G19),($AC$19:$AC$34),1)),1)))</f>
        <v>0</v>
      </c>
      <c r="L19" s="298">
        <f t="shared" ref="L19:L28" si="0">IFERROR(K19/H19,0)</f>
        <v>0</v>
      </c>
      <c r="Z19" s="16">
        <v>4</v>
      </c>
      <c r="AA19" s="87">
        <v>1</v>
      </c>
      <c r="AC19" s="182">
        <v>25.4</v>
      </c>
      <c r="AD19" s="183">
        <v>5.56</v>
      </c>
      <c r="AE19" s="133"/>
    </row>
    <row r="20" spans="2:31" ht="45" customHeight="1" x14ac:dyDescent="0.5">
      <c r="B20" s="299"/>
      <c r="C20" s="34"/>
      <c r="D20" s="34"/>
      <c r="E20" s="34"/>
      <c r="F20" s="33">
        <f t="shared" ref="F20:F28" si="1">IFERROR(C20/(D20-E20),0)</f>
        <v>0</v>
      </c>
      <c r="G20" s="34"/>
      <c r="H20" s="34"/>
      <c r="I20" s="32"/>
      <c r="J20" s="145">
        <f>IF(I20=0,0,I20*$L$11)</f>
        <v>0</v>
      </c>
      <c r="K20" s="297">
        <f t="shared" ref="K20:K22" si="2">IF((G20=0),0,J20*((INDEX(($AD$19:$AD$34),(MATCH( (G20),($AC$19:$AC$34),1)),1)-INDEX(($AD$19:$AD$34),(MATCH( (G20),($AC$19:$AC$34),1)+1),1))/(INDEX(($AC$19:$AC$34),(MATCH( (G20),($AC$19:$AC$34),1)),1)-INDEX(($AC$19:$AC$34),(MATCH( (G20),($AC$19:$AC$34),1)+1),1))*(G20-INDEX(($AC$19:$AC$34),(MATCH( (G20),($AC$19:$AC$34),1)),1))+INDEX(($AD$19:$AD$34),(MATCH( (G20),($AC$19:$AC$34),1)),1)))</f>
        <v>0</v>
      </c>
      <c r="L20" s="300">
        <f t="shared" si="0"/>
        <v>0</v>
      </c>
      <c r="Z20" s="16">
        <v>15.6</v>
      </c>
      <c r="AA20" s="87">
        <v>0.99900999999999995</v>
      </c>
      <c r="AC20" s="184">
        <v>27</v>
      </c>
      <c r="AD20" s="183">
        <v>5</v>
      </c>
      <c r="AE20" s="136"/>
    </row>
    <row r="21" spans="2:31" ht="45" customHeight="1" x14ac:dyDescent="0.5">
      <c r="B21" s="299"/>
      <c r="C21" s="34"/>
      <c r="D21" s="34"/>
      <c r="E21" s="34"/>
      <c r="F21" s="33">
        <f t="shared" si="1"/>
        <v>0</v>
      </c>
      <c r="G21" s="34"/>
      <c r="H21" s="34"/>
      <c r="I21" s="32"/>
      <c r="J21" s="145">
        <f>IF(I21=0,0,I21*$L$11)</f>
        <v>0</v>
      </c>
      <c r="K21" s="297">
        <f>IF((G21=0),0,J21*((INDEX(($AD$19:$AD$34),(MATCH( (G21),($AC$19:$AC$34),1)),1)-INDEX(($AD$19:$AD$34),(MATCH( (G21),($AC$19:$AC$34),1)+1),1))/(INDEX(($AC$19:$AC$34),(MATCH( (G21),($AC$19:$AC$34),1)),1)-INDEX(($AC$19:$AC$34),(MATCH( (G21),($AC$19:$AC$34),1)+1),1))*(G21-INDEX(($AC$19:$AC$34),(MATCH( (G21),($AC$19:$AC$34),1)),1))+INDEX(($AD$19:$AD$34),(MATCH( (G21),($AC$19:$AC$34),1)),1)))</f>
        <v>0</v>
      </c>
      <c r="L21" s="300">
        <f t="shared" si="0"/>
        <v>0</v>
      </c>
      <c r="Z21" s="16">
        <v>18.3</v>
      </c>
      <c r="AA21" s="87">
        <v>0.99853999999999998</v>
      </c>
      <c r="AC21" s="182">
        <v>28.6</v>
      </c>
      <c r="AD21" s="185">
        <v>4.55</v>
      </c>
      <c r="AE21" s="136"/>
    </row>
    <row r="22" spans="2:31" ht="45" customHeight="1" thickBot="1" x14ac:dyDescent="0.55000000000000004">
      <c r="B22" s="301"/>
      <c r="C22" s="302"/>
      <c r="D22" s="302"/>
      <c r="E22" s="302"/>
      <c r="F22" s="303">
        <f t="shared" si="1"/>
        <v>0</v>
      </c>
      <c r="G22" s="302"/>
      <c r="H22" s="302"/>
      <c r="I22" s="304"/>
      <c r="J22" s="305">
        <f>IF(I22=0,0,I22*$L$11)</f>
        <v>0</v>
      </c>
      <c r="K22" s="297">
        <f t="shared" si="2"/>
        <v>0</v>
      </c>
      <c r="L22" s="306">
        <f t="shared" si="0"/>
        <v>0</v>
      </c>
      <c r="Z22" s="16">
        <v>21.1</v>
      </c>
      <c r="AA22" s="87">
        <v>0.99797000000000002</v>
      </c>
      <c r="AC22" s="182">
        <v>30.2</v>
      </c>
      <c r="AD22" s="185">
        <v>4.17</v>
      </c>
      <c r="AE22" s="133"/>
    </row>
    <row r="23" spans="2:31" ht="30" customHeight="1" x14ac:dyDescent="0.5">
      <c r="B23" s="510" t="s">
        <v>263</v>
      </c>
      <c r="C23" s="512">
        <v>4</v>
      </c>
      <c r="D23" s="495" t="s">
        <v>241</v>
      </c>
      <c r="E23" s="496"/>
      <c r="F23" s="307">
        <f>+AVERAGE(F19:F22)</f>
        <v>0</v>
      </c>
      <c r="G23" s="308"/>
      <c r="H23" s="499">
        <f>IFERROR(AVERAGE(H19:H22),0)</f>
        <v>0</v>
      </c>
      <c r="I23" s="534" t="s">
        <v>103</v>
      </c>
      <c r="J23" s="503">
        <f>+AVERAGE(J19:J22)</f>
        <v>0</v>
      </c>
      <c r="K23" s="503">
        <f>+AVERAGE(K19:K22)</f>
        <v>0</v>
      </c>
      <c r="L23" s="487"/>
      <c r="Z23" s="16">
        <v>23</v>
      </c>
      <c r="AA23" s="87">
        <v>0.99753999999999998</v>
      </c>
      <c r="AC23" s="182">
        <v>31.8</v>
      </c>
      <c r="AD23" s="185">
        <v>3.85</v>
      </c>
      <c r="AE23" s="133"/>
    </row>
    <row r="24" spans="2:31" ht="30" customHeight="1" thickBot="1" x14ac:dyDescent="0.55000000000000004">
      <c r="B24" s="511"/>
      <c r="C24" s="513"/>
      <c r="D24" s="497"/>
      <c r="E24" s="498"/>
      <c r="F24" s="309">
        <f>+F23*((INDEX(($AA$19:$AA$25),(MATCH((C23),($Z$19:$Z$25),1)),1)-INDEX(($AA$19:$AA$25),(MATCH( (C23),($Z$19:$Z$25),1)+1),1))/(INDEX(($Z$19:$Z$25),(MATCH( (C23),($Z$19:$Z$25),1)),1)-INDEX(($Z$19:$Z$25),(MATCH( (C23),($Z$19:$Z$25),1)+1),1))*(C23-INDEX(($Z$19:$Z$25),(MATCH( (C23),($Z$19:$Z$25),1)),1))+INDEX(($AA$19:$AA$25),(MATCH( (C23),($Z$19:$Z$25),1)),1))</f>
        <v>0</v>
      </c>
      <c r="G24" s="310" t="s">
        <v>265</v>
      </c>
      <c r="H24" s="500"/>
      <c r="I24" s="535"/>
      <c r="J24" s="504"/>
      <c r="K24" s="504"/>
      <c r="L24" s="488"/>
      <c r="Z24" s="16">
        <v>26.7</v>
      </c>
      <c r="AA24" s="87">
        <v>0.99658999999999998</v>
      </c>
      <c r="AC24" s="182">
        <v>33.299999999999997</v>
      </c>
      <c r="AD24" s="185">
        <v>3.57</v>
      </c>
      <c r="AE24" s="133"/>
    </row>
    <row r="25" spans="2:31" ht="45" customHeight="1" x14ac:dyDescent="0.5">
      <c r="B25" s="293"/>
      <c r="C25" s="294"/>
      <c r="D25" s="294"/>
      <c r="E25" s="294"/>
      <c r="F25" s="295">
        <f t="shared" si="1"/>
        <v>0</v>
      </c>
      <c r="G25" s="294"/>
      <c r="H25" s="294"/>
      <c r="I25" s="296"/>
      <c r="J25" s="297">
        <f>IF(I25=0,0,I25*$L$11)</f>
        <v>0</v>
      </c>
      <c r="K25" s="297">
        <f t="shared" ref="K25:K28" si="3">IF((G25=0),0,J25*((INDEX(($AD$19:$AD$34),(MATCH( (G25),($AC$19:$AC$34),1)),1)-INDEX(($AD$19:$AD$34),(MATCH( (G25),($AC$19:$AC$34),1)+1),1))/(INDEX(($AC$19:$AC$34),(MATCH( (G25),($AC$19:$AC$34),1)),1)-INDEX(($AC$19:$AC$34),(MATCH( (G25),($AC$19:$AC$34),1)+1),1))*(G25-INDEX(($AC$19:$AC$34),(MATCH( (G25),($AC$19:$AC$34),1)),1))+INDEX(($AD$19:$AD$34),(MATCH( (G25),($AC$19:$AC$34),1)),1)))</f>
        <v>0</v>
      </c>
      <c r="L25" s="298">
        <f t="shared" si="0"/>
        <v>0</v>
      </c>
      <c r="Z25" s="16">
        <v>29.4</v>
      </c>
      <c r="AA25" s="87">
        <v>0.99582999999999999</v>
      </c>
      <c r="AC25" s="182">
        <v>34.9</v>
      </c>
      <c r="AD25" s="185">
        <v>3.33</v>
      </c>
      <c r="AE25" s="133"/>
    </row>
    <row r="26" spans="2:31" ht="45" customHeight="1" x14ac:dyDescent="0.5">
      <c r="B26" s="299"/>
      <c r="C26" s="34"/>
      <c r="D26" s="34"/>
      <c r="E26" s="34"/>
      <c r="F26" s="33">
        <f t="shared" si="1"/>
        <v>0</v>
      </c>
      <c r="G26" s="34"/>
      <c r="H26" s="34"/>
      <c r="I26" s="32"/>
      <c r="J26" s="145">
        <f>IF(I26=0,0,I26*$L$11)</f>
        <v>0</v>
      </c>
      <c r="K26" s="297">
        <f t="shared" si="3"/>
        <v>0</v>
      </c>
      <c r="L26" s="300">
        <f>IFERROR(K26/H26,0)</f>
        <v>0</v>
      </c>
      <c r="AC26" s="182">
        <v>36.5</v>
      </c>
      <c r="AD26" s="185">
        <v>3.03</v>
      </c>
      <c r="AE26" s="133"/>
    </row>
    <row r="27" spans="2:31" ht="45" customHeight="1" x14ac:dyDescent="0.5">
      <c r="B27" s="299"/>
      <c r="C27" s="34"/>
      <c r="D27" s="34"/>
      <c r="E27" s="34"/>
      <c r="F27" s="33">
        <f t="shared" si="1"/>
        <v>0</v>
      </c>
      <c r="G27" s="34"/>
      <c r="H27" s="34"/>
      <c r="I27" s="32"/>
      <c r="J27" s="145">
        <f>IF(I27=0,0,I27*$L$11)</f>
        <v>0</v>
      </c>
      <c r="K27" s="297">
        <f>IF((G27=0),0,J27*((INDEX(($AD$19:$AD$34),(MATCH( (G27),($AC$19:$AC$34),1)),1)-INDEX(($AD$19:$AD$34),(MATCH( (G27),($AC$19:$AC$34),1)+1),1))/(INDEX(($AC$19:$AC$34),(MATCH( (G27),($AC$19:$AC$34),1)),1)-INDEX(($AC$19:$AC$34),(MATCH( (G27),($AC$19:$AC$34),1)+1),1))*(G27-INDEX(($AC$19:$AC$34),(MATCH( (G27),($AC$19:$AC$34),1)),1))+INDEX(($AD$19:$AD$34),(MATCH( (G27),($AC$19:$AC$34),1)),1)))</f>
        <v>0</v>
      </c>
      <c r="L27" s="300">
        <f>IFERROR(K27/H27,0)</f>
        <v>0</v>
      </c>
      <c r="Z27" s="311"/>
      <c r="AA27" s="312"/>
      <c r="AC27" s="182">
        <v>38.1</v>
      </c>
      <c r="AD27" s="185">
        <v>2.78</v>
      </c>
      <c r="AE27" s="133"/>
    </row>
    <row r="28" spans="2:31" ht="45" customHeight="1" thickBot="1" x14ac:dyDescent="0.55000000000000004">
      <c r="B28" s="299"/>
      <c r="C28" s="34"/>
      <c r="D28" s="34"/>
      <c r="E28" s="34"/>
      <c r="F28" s="33">
        <f t="shared" si="1"/>
        <v>0</v>
      </c>
      <c r="G28" s="34"/>
      <c r="H28" s="34"/>
      <c r="I28" s="32"/>
      <c r="J28" s="145">
        <f>IF(I28=0,0,I28*$L$11)</f>
        <v>0</v>
      </c>
      <c r="K28" s="297">
        <f t="shared" si="3"/>
        <v>0</v>
      </c>
      <c r="L28" s="300">
        <f t="shared" si="0"/>
        <v>0</v>
      </c>
      <c r="AC28" s="182">
        <v>39.700000000000003</v>
      </c>
      <c r="AD28" s="185">
        <v>2.5</v>
      </c>
      <c r="AE28" s="133"/>
    </row>
    <row r="29" spans="2:31" ht="30" customHeight="1" x14ac:dyDescent="0.5">
      <c r="B29" s="510" t="s">
        <v>263</v>
      </c>
      <c r="C29" s="512">
        <v>4</v>
      </c>
      <c r="D29" s="495" t="s">
        <v>241</v>
      </c>
      <c r="E29" s="496"/>
      <c r="F29" s="307">
        <f>+AVERAGE(F25:F28)</f>
        <v>0</v>
      </c>
      <c r="G29" s="308"/>
      <c r="H29" s="499">
        <f>IFERROR(AVERAGE(H25:H28),0)</f>
        <v>0</v>
      </c>
      <c r="I29" s="532" t="s">
        <v>311</v>
      </c>
      <c r="J29" s="503">
        <f>+AVERAGE(J25:J28)</f>
        <v>0</v>
      </c>
      <c r="K29" s="503">
        <f>+AVERAGE(K25:K28)</f>
        <v>0</v>
      </c>
      <c r="L29" s="487"/>
      <c r="Z29" s="311"/>
      <c r="AA29" s="312"/>
      <c r="AC29" s="182">
        <v>57.2</v>
      </c>
      <c r="AD29" s="185">
        <v>1.19</v>
      </c>
      <c r="AE29" s="133"/>
    </row>
    <row r="30" spans="2:31" ht="30" customHeight="1" thickBot="1" x14ac:dyDescent="0.55000000000000004">
      <c r="B30" s="511"/>
      <c r="C30" s="513"/>
      <c r="D30" s="497"/>
      <c r="E30" s="498"/>
      <c r="F30" s="309">
        <f>+F29*((INDEX(($AA$19:$AA$25),(MATCH((C29),($Z$19:$Z$25),1)),1)-INDEX(($AA$19:$AA$25),(MATCH( (C29),($Z$19:$Z$25),1)+1),1))/(INDEX(($Z$19:$Z$25),(MATCH( (C29),($Z$19:$Z$25),1)),1)-INDEX(($Z$19:$Z$25),(MATCH( (C29),($Z$19:$Z$25),1)+1),1))*(C29-INDEX(($Z$19:$Z$25),(MATCH( (C29),($Z$19:$Z$25),1)),1))+INDEX(($AA$19:$AA$25),(MATCH( (C29),($Z$19:$Z$25),1)),1))</f>
        <v>0</v>
      </c>
      <c r="G30" s="310" t="s">
        <v>265</v>
      </c>
      <c r="H30" s="500"/>
      <c r="I30" s="533"/>
      <c r="J30" s="504"/>
      <c r="K30" s="504"/>
      <c r="L30" s="488"/>
      <c r="Z30" s="311"/>
      <c r="AA30" s="312"/>
      <c r="AC30" s="182">
        <v>68.3</v>
      </c>
      <c r="AD30" s="185">
        <v>0.89</v>
      </c>
      <c r="AE30" s="133"/>
    </row>
    <row r="31" spans="2:31" s="2" customFormat="1" ht="35.1" customHeight="1" x14ac:dyDescent="0.35">
      <c r="B31" s="313"/>
      <c r="C31" s="291"/>
      <c r="D31" s="314"/>
      <c r="E31" s="314"/>
      <c r="F31" s="315"/>
      <c r="G31" s="316"/>
      <c r="H31" s="315"/>
      <c r="I31" s="70"/>
      <c r="J31" s="70"/>
      <c r="K31" s="315"/>
      <c r="L31" s="317"/>
      <c r="X31" s="12"/>
      <c r="Y31" s="12"/>
      <c r="Z31" s="12"/>
      <c r="AC31" s="182">
        <v>69.900000000000006</v>
      </c>
      <c r="AD31" s="185">
        <v>0.86</v>
      </c>
      <c r="AE31" s="134"/>
    </row>
    <row r="32" spans="2:31" s="2" customFormat="1" ht="35.1" customHeight="1" x14ac:dyDescent="0.35">
      <c r="B32" s="313"/>
      <c r="C32" s="291"/>
      <c r="D32" s="314"/>
      <c r="E32" s="314"/>
      <c r="F32" s="315"/>
      <c r="G32" s="316"/>
      <c r="H32" s="315"/>
      <c r="I32" s="70"/>
      <c r="J32" s="70"/>
      <c r="K32" s="315"/>
      <c r="L32" s="317"/>
      <c r="X32" s="12"/>
      <c r="Y32" s="12"/>
      <c r="Z32" s="12"/>
      <c r="AC32" s="182">
        <v>71.400000000000006</v>
      </c>
      <c r="AD32" s="185">
        <v>0.83</v>
      </c>
      <c r="AE32" s="134"/>
    </row>
    <row r="33" spans="2:31" ht="32.25" thickBot="1" x14ac:dyDescent="0.55000000000000004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X33" s="4"/>
      <c r="Y33" s="4"/>
      <c r="Z33" s="4"/>
      <c r="AC33" s="182">
        <v>73</v>
      </c>
      <c r="AD33" s="185">
        <v>0.81</v>
      </c>
      <c r="AE33" s="133"/>
    </row>
    <row r="34" spans="2:31" ht="92.25" customHeight="1" x14ac:dyDescent="0.5">
      <c r="B34" s="318" t="s">
        <v>0</v>
      </c>
      <c r="C34" s="319" t="s">
        <v>105</v>
      </c>
      <c r="D34" s="319" t="s">
        <v>162</v>
      </c>
      <c r="E34" s="319" t="s">
        <v>109</v>
      </c>
      <c r="F34" s="319" t="s">
        <v>110</v>
      </c>
      <c r="G34" s="319" t="s">
        <v>111</v>
      </c>
      <c r="H34" s="489" t="s">
        <v>112</v>
      </c>
      <c r="I34" s="490"/>
      <c r="J34" s="489" t="s">
        <v>251</v>
      </c>
      <c r="K34" s="490"/>
      <c r="L34" s="320" t="s">
        <v>113</v>
      </c>
      <c r="X34" s="4"/>
      <c r="Y34" s="4"/>
      <c r="Z34" s="4"/>
      <c r="AC34" s="182">
        <v>74.599999999999994</v>
      </c>
      <c r="AD34" s="185">
        <v>0.78</v>
      </c>
      <c r="AE34" s="133"/>
    </row>
    <row r="35" spans="2:31" ht="45" customHeight="1" x14ac:dyDescent="0.5">
      <c r="B35" s="299"/>
      <c r="C35" s="34"/>
      <c r="D35" s="34"/>
      <c r="E35" s="36"/>
      <c r="F35" s="32"/>
      <c r="G35" s="35">
        <f>IFERROR((F35-F24)/F35*100,0)</f>
        <v>0</v>
      </c>
      <c r="H35" s="491">
        <f>IFERROR(100-(D35*F24)/E35,0)</f>
        <v>0</v>
      </c>
      <c r="I35" s="492"/>
      <c r="J35" s="493">
        <f>IFERROR(H35-G35,0)</f>
        <v>0</v>
      </c>
      <c r="K35" s="494"/>
      <c r="L35" s="321">
        <f>IFERROR(J35/H35,0)</f>
        <v>0</v>
      </c>
      <c r="X35" s="4"/>
      <c r="Y35" s="4"/>
      <c r="Z35" s="4"/>
      <c r="AE35" s="133"/>
    </row>
    <row r="36" spans="2:31" ht="45" customHeight="1" thickBot="1" x14ac:dyDescent="0.55000000000000004">
      <c r="B36" s="333"/>
      <c r="C36" s="334"/>
      <c r="D36" s="334"/>
      <c r="E36" s="334"/>
      <c r="F36" s="334"/>
      <c r="G36" s="335">
        <f>IFERROR((F36-F30)/F36*100,0)</f>
        <v>0</v>
      </c>
      <c r="H36" s="536">
        <f>IFERROR(100-(D36*F30)/E36,0)</f>
        <v>0</v>
      </c>
      <c r="I36" s="537"/>
      <c r="J36" s="538">
        <f t="shared" ref="J36" si="4">IFERROR(H36-G36,0)</f>
        <v>0</v>
      </c>
      <c r="K36" s="539"/>
      <c r="L36" s="336">
        <f t="shared" ref="L36" si="5">IFERROR(J36/H36,0)</f>
        <v>0</v>
      </c>
      <c r="X36" s="4"/>
      <c r="Y36" s="4"/>
      <c r="Z36" s="4"/>
      <c r="AE36" s="133"/>
    </row>
    <row r="37" spans="2:31" ht="45" customHeight="1" thickBot="1" x14ac:dyDescent="0.55000000000000004">
      <c r="B37" s="329"/>
      <c r="C37" s="71"/>
      <c r="D37" s="71"/>
      <c r="E37" s="71"/>
      <c r="F37" s="71"/>
      <c r="G37" s="330"/>
      <c r="H37" s="531"/>
      <c r="I37" s="531"/>
      <c r="J37" s="528"/>
      <c r="K37" s="528"/>
      <c r="L37" s="331"/>
      <c r="X37" s="4"/>
      <c r="Y37" s="4"/>
      <c r="Z37" s="4"/>
      <c r="AE37" s="133"/>
    </row>
    <row r="38" spans="2:31" ht="45" customHeight="1" x14ac:dyDescent="0.5">
      <c r="B38" s="329"/>
      <c r="C38" s="71"/>
      <c r="D38" s="71"/>
      <c r="E38" s="71"/>
      <c r="F38" s="71"/>
      <c r="G38" s="337"/>
      <c r="H38" s="338" t="s">
        <v>312</v>
      </c>
      <c r="I38" s="339"/>
      <c r="J38" s="540">
        <f>+K23</f>
        <v>0</v>
      </c>
      <c r="K38" s="541"/>
      <c r="L38" s="331"/>
      <c r="X38" s="4"/>
      <c r="Y38" s="4"/>
      <c r="Z38" s="4"/>
      <c r="AE38" s="133"/>
    </row>
    <row r="39" spans="2:31" ht="45" customHeight="1" x14ac:dyDescent="0.5">
      <c r="B39" s="329"/>
      <c r="C39" s="71"/>
      <c r="D39" s="71"/>
      <c r="E39" s="71"/>
      <c r="F39" s="71"/>
      <c r="G39" s="337"/>
      <c r="H39" s="340" t="s">
        <v>313</v>
      </c>
      <c r="I39" s="341"/>
      <c r="J39" s="542">
        <f>+K29</f>
        <v>0</v>
      </c>
      <c r="K39" s="543"/>
      <c r="L39" s="331"/>
      <c r="X39" s="4"/>
      <c r="Y39" s="4"/>
      <c r="Z39" s="4"/>
      <c r="AE39" s="133"/>
    </row>
    <row r="40" spans="2:31" ht="45" customHeight="1" thickBot="1" x14ac:dyDescent="0.55000000000000004">
      <c r="B40" s="329"/>
      <c r="C40" s="71"/>
      <c r="D40" s="71"/>
      <c r="E40" s="71"/>
      <c r="F40" s="71"/>
      <c r="G40" s="337"/>
      <c r="H40" s="342" t="s">
        <v>314</v>
      </c>
      <c r="I40" s="343"/>
      <c r="J40" s="544">
        <f>IFERROR(J39/J38*100,0)</f>
        <v>0</v>
      </c>
      <c r="K40" s="545"/>
      <c r="L40" s="331"/>
      <c r="X40" s="4"/>
      <c r="Y40" s="4"/>
      <c r="Z40" s="4"/>
      <c r="AE40" s="133"/>
    </row>
    <row r="41" spans="2:31" ht="45" customHeight="1" x14ac:dyDescent="0.5">
      <c r="B41" s="329"/>
      <c r="C41" s="71"/>
      <c r="D41" s="71"/>
      <c r="E41" s="71"/>
      <c r="F41" s="71"/>
      <c r="G41" s="330"/>
      <c r="H41" s="531"/>
      <c r="I41" s="531"/>
      <c r="J41" s="528"/>
      <c r="K41" s="528"/>
      <c r="L41" s="331"/>
      <c r="X41" s="4"/>
      <c r="Y41" s="4"/>
      <c r="Z41" s="4"/>
      <c r="AE41" s="133"/>
    </row>
    <row r="42" spans="2:31" x14ac:dyDescent="0.5">
      <c r="B42" s="115"/>
      <c r="C42" s="115"/>
      <c r="D42" s="115"/>
      <c r="E42" s="115"/>
      <c r="F42" s="115"/>
      <c r="G42" s="115"/>
      <c r="H42" s="115"/>
      <c r="I42" s="115"/>
      <c r="J42" s="115"/>
      <c r="K42" s="69"/>
      <c r="L42" s="69"/>
      <c r="X42" s="4"/>
      <c r="Y42" s="4"/>
      <c r="Z42" s="4"/>
      <c r="AE42" s="133"/>
    </row>
    <row r="43" spans="2:31" x14ac:dyDescent="0.5">
      <c r="B43" s="115"/>
      <c r="C43" s="115"/>
      <c r="D43" s="115"/>
      <c r="E43" s="115"/>
      <c r="F43" s="115"/>
      <c r="G43" s="115"/>
      <c r="H43" s="115"/>
      <c r="I43" s="115"/>
      <c r="J43" s="115"/>
      <c r="K43" s="344"/>
      <c r="L43" s="69"/>
      <c r="X43" s="4"/>
      <c r="Y43" s="4"/>
      <c r="Z43" s="4"/>
      <c r="AE43" s="133"/>
    </row>
    <row r="44" spans="2:31" x14ac:dyDescent="0.5">
      <c r="B44" s="115"/>
      <c r="C44" s="115"/>
      <c r="D44" s="115"/>
      <c r="E44" s="115"/>
      <c r="F44" s="115"/>
      <c r="G44" s="115"/>
      <c r="H44" s="115"/>
      <c r="I44" s="115"/>
      <c r="J44" s="115"/>
      <c r="K44" s="69"/>
      <c r="L44" s="69"/>
    </row>
    <row r="45" spans="2:31" x14ac:dyDescent="0.5">
      <c r="B45" s="115"/>
      <c r="C45" s="115"/>
      <c r="D45" s="115"/>
      <c r="E45" s="115"/>
      <c r="F45" s="115"/>
      <c r="G45" s="115"/>
      <c r="H45" s="115"/>
      <c r="I45" s="115"/>
      <c r="J45" s="115"/>
      <c r="K45" s="69"/>
      <c r="L45" s="352"/>
    </row>
    <row r="46" spans="2:31" x14ac:dyDescent="0.5">
      <c r="B46" s="115"/>
      <c r="C46" s="115"/>
      <c r="D46" s="115"/>
      <c r="E46" s="115"/>
      <c r="F46" s="115"/>
      <c r="G46" s="115"/>
      <c r="H46" s="115"/>
      <c r="I46" s="115"/>
      <c r="J46" s="115"/>
      <c r="K46" s="69"/>
      <c r="L46" s="69"/>
    </row>
    <row r="47" spans="2:31" x14ac:dyDescent="0.5">
      <c r="K47"/>
      <c r="L47"/>
    </row>
    <row r="48" spans="2:31" x14ac:dyDescent="0.5">
      <c r="K48"/>
      <c r="L48"/>
    </row>
    <row r="49" spans="11:12" x14ac:dyDescent="0.5">
      <c r="K49"/>
      <c r="L49"/>
    </row>
    <row r="50" spans="11:12" x14ac:dyDescent="0.5">
      <c r="K50"/>
      <c r="L50"/>
    </row>
    <row r="51" spans="11:12" x14ac:dyDescent="0.5">
      <c r="K51"/>
      <c r="L51"/>
    </row>
    <row r="52" spans="11:12" x14ac:dyDescent="0.5">
      <c r="K52"/>
      <c r="L52"/>
    </row>
    <row r="53" spans="11:12" x14ac:dyDescent="0.5">
      <c r="K53"/>
      <c r="L53"/>
    </row>
    <row r="54" spans="11:12" x14ac:dyDescent="0.5">
      <c r="K54"/>
      <c r="L54"/>
    </row>
    <row r="55" spans="11:12" x14ac:dyDescent="0.5">
      <c r="K55"/>
      <c r="L55"/>
    </row>
    <row r="56" spans="11:12" x14ac:dyDescent="0.5">
      <c r="K56"/>
      <c r="L56"/>
    </row>
    <row r="57" spans="11:12" x14ac:dyDescent="0.5">
      <c r="K57"/>
      <c r="L57"/>
    </row>
    <row r="58" spans="11:12" x14ac:dyDescent="0.5">
      <c r="K58"/>
      <c r="L58"/>
    </row>
    <row r="59" spans="11:12" x14ac:dyDescent="0.5">
      <c r="K59"/>
      <c r="L59"/>
    </row>
    <row r="60" spans="11:12" x14ac:dyDescent="0.5">
      <c r="K60"/>
      <c r="L60"/>
    </row>
    <row r="61" spans="11:12" x14ac:dyDescent="0.5">
      <c r="K61"/>
      <c r="L61"/>
    </row>
    <row r="62" spans="11:12" x14ac:dyDescent="0.5">
      <c r="K62"/>
      <c r="L62"/>
    </row>
    <row r="63" spans="11:12" x14ac:dyDescent="0.5">
      <c r="K63"/>
      <c r="L63"/>
    </row>
    <row r="64" spans="11:12" x14ac:dyDescent="0.5">
      <c r="K64"/>
      <c r="L64"/>
    </row>
    <row r="65" spans="8:12" x14ac:dyDescent="0.5">
      <c r="K65"/>
      <c r="L65"/>
    </row>
    <row r="66" spans="8:12" x14ac:dyDescent="0.5">
      <c r="K66"/>
      <c r="L66"/>
    </row>
    <row r="67" spans="8:12" x14ac:dyDescent="0.5">
      <c r="K67"/>
      <c r="L67"/>
    </row>
    <row r="68" spans="8:12" x14ac:dyDescent="0.5">
      <c r="K68"/>
      <c r="L68"/>
    </row>
    <row r="69" spans="8:12" x14ac:dyDescent="0.5">
      <c r="K69"/>
      <c r="L69"/>
    </row>
    <row r="70" spans="8:12" x14ac:dyDescent="0.5">
      <c r="K70"/>
      <c r="L70"/>
    </row>
    <row r="71" spans="8:12" x14ac:dyDescent="0.5">
      <c r="K71"/>
      <c r="L71"/>
    </row>
    <row r="72" spans="8:12" x14ac:dyDescent="0.5">
      <c r="K72"/>
      <c r="L72"/>
    </row>
    <row r="73" spans="8:12" x14ac:dyDescent="0.5">
      <c r="K73"/>
      <c r="L73"/>
    </row>
    <row r="74" spans="8:12" x14ac:dyDescent="0.5">
      <c r="K74"/>
      <c r="L74"/>
    </row>
    <row r="75" spans="8:12" x14ac:dyDescent="0.5">
      <c r="H75" s="133"/>
      <c r="I75" s="137"/>
      <c r="J75" s="133"/>
      <c r="K75"/>
      <c r="L75"/>
    </row>
  </sheetData>
  <mergeCells count="43">
    <mergeCell ref="H41:I41"/>
    <mergeCell ref="J41:K41"/>
    <mergeCell ref="H37:I37"/>
    <mergeCell ref="J37:K37"/>
    <mergeCell ref="J38:K38"/>
    <mergeCell ref="J39:K39"/>
    <mergeCell ref="J40:K40"/>
    <mergeCell ref="H34:I34"/>
    <mergeCell ref="J34:K34"/>
    <mergeCell ref="H35:I35"/>
    <mergeCell ref="J35:K35"/>
    <mergeCell ref="H36:I36"/>
    <mergeCell ref="J36:K36"/>
    <mergeCell ref="L23:L24"/>
    <mergeCell ref="B29:B30"/>
    <mergeCell ref="C29:C30"/>
    <mergeCell ref="D29:E30"/>
    <mergeCell ref="H29:H30"/>
    <mergeCell ref="K29:K30"/>
    <mergeCell ref="L29:L30"/>
    <mergeCell ref="B23:B24"/>
    <mergeCell ref="C23:C24"/>
    <mergeCell ref="D23:E24"/>
    <mergeCell ref="H23:H24"/>
    <mergeCell ref="K23:K24"/>
    <mergeCell ref="I23:I24"/>
    <mergeCell ref="J23:J24"/>
    <mergeCell ref="I29:I30"/>
    <mergeCell ref="J29:J30"/>
    <mergeCell ref="L17:L18"/>
    <mergeCell ref="B7:C7"/>
    <mergeCell ref="B8:C8"/>
    <mergeCell ref="B9:C9"/>
    <mergeCell ref="B17:B18"/>
    <mergeCell ref="C17:C18"/>
    <mergeCell ref="D17:D18"/>
    <mergeCell ref="E17:E18"/>
    <mergeCell ref="F17:F18"/>
    <mergeCell ref="G17:G18"/>
    <mergeCell ref="H17:H18"/>
    <mergeCell ref="I17:K17"/>
    <mergeCell ref="B11:C11"/>
    <mergeCell ref="D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rowBreaks count="1" manualBreakCount="1">
    <brk id="16" max="16383" man="1"/>
  </rowBreaks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B68"/>
  <sheetViews>
    <sheetView showZeros="0" view="pageBreakPreview" zoomScale="70" zoomScaleNormal="70" zoomScaleSheetLayoutView="70" workbookViewId="0">
      <selection activeCell="T14" sqref="T14"/>
    </sheetView>
  </sheetViews>
  <sheetFormatPr baseColWidth="10" defaultRowHeight="15" x14ac:dyDescent="0.25"/>
  <cols>
    <col min="1" max="1" width="4" customWidth="1"/>
    <col min="2" max="2" width="10.7109375" style="3" customWidth="1"/>
    <col min="3" max="3" width="20.42578125" style="3" customWidth="1"/>
    <col min="4" max="4" width="16.42578125" style="3" customWidth="1"/>
    <col min="5" max="5" width="13.7109375" style="3" customWidth="1"/>
    <col min="6" max="6" width="16.7109375" style="3" customWidth="1"/>
    <col min="7" max="7" width="13.7109375" style="3" customWidth="1"/>
    <col min="8" max="8" width="16.42578125" style="3" customWidth="1"/>
    <col min="9" max="9" width="13.7109375" style="3" customWidth="1"/>
    <col min="10" max="10" width="17.28515625" style="3" customWidth="1"/>
    <col min="11" max="11" width="13.7109375" style="3" customWidth="1"/>
    <col min="12" max="12" width="3.28515625" style="3" customWidth="1"/>
    <col min="13" max="14" width="8.7109375" style="3" customWidth="1"/>
    <col min="15" max="15" width="16.7109375" style="3" customWidth="1"/>
  </cols>
  <sheetData>
    <row r="1" spans="1:28" ht="20.100000000000001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8" ht="60" customHeight="1" x14ac:dyDescent="0.25">
      <c r="B2" s="72"/>
      <c r="C2" s="72"/>
      <c r="D2" s="72"/>
      <c r="E2" s="222" t="s">
        <v>268</v>
      </c>
      <c r="F2" s="116"/>
      <c r="G2" s="72"/>
      <c r="H2" s="72"/>
      <c r="I2" s="72"/>
      <c r="J2" s="72"/>
      <c r="K2" s="223"/>
      <c r="L2" s="72"/>
      <c r="M2" s="72"/>
      <c r="N2" s="72"/>
      <c r="O2" s="72"/>
    </row>
    <row r="3" spans="1:28" ht="30" customHeight="1" x14ac:dyDescent="0.25">
      <c r="B3" s="72"/>
      <c r="C3" s="72"/>
      <c r="D3" s="72"/>
      <c r="E3" s="231" t="s">
        <v>269</v>
      </c>
      <c r="F3" s="224" t="s">
        <v>270</v>
      </c>
      <c r="G3" s="210"/>
      <c r="H3" s="195"/>
      <c r="I3" s="116"/>
      <c r="J3" s="116"/>
      <c r="K3" s="116"/>
      <c r="L3" s="72"/>
      <c r="M3" s="72"/>
      <c r="N3" s="72"/>
      <c r="O3" s="72"/>
    </row>
    <row r="4" spans="1:28" ht="30" customHeight="1" x14ac:dyDescent="0.25">
      <c r="B4" s="72"/>
      <c r="C4" s="72"/>
      <c r="D4" s="72"/>
      <c r="E4" s="222"/>
      <c r="F4" s="116"/>
      <c r="G4" s="72"/>
      <c r="H4" s="72"/>
      <c r="I4" s="72"/>
      <c r="J4" s="72"/>
      <c r="K4" s="72"/>
      <c r="L4" s="72"/>
      <c r="M4" s="72"/>
      <c r="N4" s="72"/>
      <c r="O4" s="7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0" customHeight="1" x14ac:dyDescent="0.25">
      <c r="B5" s="72"/>
      <c r="C5" s="72"/>
      <c r="D5" s="72"/>
      <c r="E5" s="222"/>
      <c r="F5" s="116"/>
      <c r="G5" s="72"/>
      <c r="H5" s="72"/>
      <c r="I5" s="72"/>
      <c r="J5" s="72"/>
      <c r="K5" s="72"/>
      <c r="L5" s="72"/>
      <c r="M5" s="72"/>
      <c r="N5" s="72"/>
      <c r="O5" s="7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2" customFormat="1" ht="45" customHeight="1" x14ac:dyDescent="0.35">
      <c r="B6" s="161" t="s">
        <v>157</v>
      </c>
      <c r="C6" s="162"/>
      <c r="D6" s="162"/>
      <c r="E6" s="162"/>
      <c r="F6" s="91"/>
      <c r="G6" s="91"/>
      <c r="H6" s="194"/>
      <c r="I6" s="188" t="s">
        <v>156</v>
      </c>
      <c r="J6" s="162"/>
      <c r="K6" s="91"/>
      <c r="L6" s="91"/>
      <c r="M6" s="91"/>
      <c r="N6" s="91"/>
      <c r="O6" s="93"/>
    </row>
    <row r="7" spans="1:28" s="2" customFormat="1" ht="45" customHeight="1" x14ac:dyDescent="0.35">
      <c r="B7" s="161" t="s">
        <v>160</v>
      </c>
      <c r="C7" s="162"/>
      <c r="D7" s="162"/>
      <c r="E7" s="162"/>
      <c r="F7" s="91"/>
      <c r="G7" s="91"/>
      <c r="H7" s="194"/>
      <c r="I7" s="188" t="s">
        <v>158</v>
      </c>
      <c r="J7" s="162"/>
      <c r="K7" s="91"/>
      <c r="L7" s="91"/>
      <c r="M7" s="91"/>
      <c r="N7" s="91"/>
      <c r="O7" s="93"/>
    </row>
    <row r="8" spans="1:28" s="2" customFormat="1" ht="45" customHeight="1" x14ac:dyDescent="0.35">
      <c r="B8" s="161" t="s">
        <v>161</v>
      </c>
      <c r="C8" s="162"/>
      <c r="D8" s="162"/>
      <c r="E8" s="162"/>
      <c r="F8" s="91"/>
      <c r="G8" s="91"/>
      <c r="H8" s="194"/>
      <c r="I8" s="188" t="s">
        <v>159</v>
      </c>
      <c r="J8" s="162"/>
      <c r="K8" s="91"/>
      <c r="L8" s="91"/>
      <c r="M8" s="116"/>
      <c r="N8" s="116"/>
      <c r="O8" s="93"/>
    </row>
    <row r="9" spans="1:28" s="2" customFormat="1" ht="45" customHeight="1" x14ac:dyDescent="0.35">
      <c r="B9" s="161" t="s">
        <v>101</v>
      </c>
      <c r="C9" s="162"/>
      <c r="D9" s="162"/>
      <c r="E9" s="162"/>
      <c r="F9" s="91"/>
      <c r="G9" s="91"/>
      <c r="H9" s="194"/>
      <c r="I9" s="188" t="s">
        <v>121</v>
      </c>
      <c r="J9" s="162"/>
      <c r="K9" s="91"/>
      <c r="L9" s="91"/>
      <c r="M9" s="91"/>
      <c r="N9" s="91"/>
      <c r="O9" s="93"/>
    </row>
    <row r="10" spans="1:28" s="2" customFormat="1" ht="20.25" customHeight="1" x14ac:dyDescent="0.3"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T10" s="263" t="s">
        <v>278</v>
      </c>
    </row>
    <row r="11" spans="1:28" s="2" customFormat="1" ht="35.1" customHeight="1" x14ac:dyDescent="0.25">
      <c r="B11" s="65" t="s">
        <v>129</v>
      </c>
      <c r="C11" s="66"/>
      <c r="D11" s="367">
        <v>1</v>
      </c>
      <c r="E11" s="368"/>
      <c r="F11" s="367">
        <v>2</v>
      </c>
      <c r="G11" s="368"/>
      <c r="H11" s="367">
        <v>3</v>
      </c>
      <c r="I11" s="368"/>
      <c r="J11" s="367">
        <v>4</v>
      </c>
      <c r="K11" s="368"/>
      <c r="L11" s="392"/>
      <c r="M11" s="391" t="s">
        <v>3</v>
      </c>
      <c r="N11" s="391" t="s">
        <v>4</v>
      </c>
      <c r="O11" s="391" t="s">
        <v>5</v>
      </c>
      <c r="T11" s="264"/>
    </row>
    <row r="12" spans="1:28" s="2" customFormat="1" ht="35.1" customHeight="1" x14ac:dyDescent="0.25">
      <c r="B12" s="65" t="s">
        <v>1</v>
      </c>
      <c r="C12" s="66"/>
      <c r="D12" s="369"/>
      <c r="E12" s="370"/>
      <c r="F12" s="369"/>
      <c r="G12" s="370"/>
      <c r="H12" s="369"/>
      <c r="I12" s="370"/>
      <c r="J12" s="369"/>
      <c r="K12" s="370"/>
      <c r="L12" s="393"/>
      <c r="M12" s="391"/>
      <c r="N12" s="391"/>
      <c r="O12" s="391"/>
      <c r="U12" s="386" t="s">
        <v>279</v>
      </c>
      <c r="V12" s="387"/>
      <c r="W12" s="387"/>
      <c r="X12" s="387"/>
      <c r="Y12" s="387"/>
      <c r="Z12" s="388"/>
    </row>
    <row r="13" spans="1:28" s="2" customFormat="1" ht="35.1" customHeight="1" x14ac:dyDescent="0.25">
      <c r="B13" s="11" t="s">
        <v>2</v>
      </c>
      <c r="C13" s="6"/>
      <c r="D13" s="371"/>
      <c r="E13" s="372"/>
      <c r="F13" s="371"/>
      <c r="G13" s="372"/>
      <c r="H13" s="371"/>
      <c r="I13" s="372"/>
      <c r="J13" s="371"/>
      <c r="K13" s="372"/>
      <c r="L13" s="393"/>
      <c r="M13" s="391"/>
      <c r="N13" s="391"/>
      <c r="O13" s="391"/>
      <c r="R13" s="25"/>
      <c r="U13" s="389" t="s">
        <v>201</v>
      </c>
      <c r="V13" s="390"/>
      <c r="W13" s="389" t="s">
        <v>200</v>
      </c>
      <c r="X13" s="390"/>
      <c r="Y13" s="389" t="s">
        <v>204</v>
      </c>
      <c r="Z13" s="390"/>
    </row>
    <row r="14" spans="1:28" s="2" customFormat="1" ht="90" customHeight="1" x14ac:dyDescent="0.25">
      <c r="B14" s="205" t="s">
        <v>124</v>
      </c>
      <c r="C14" s="206" t="s">
        <v>267</v>
      </c>
      <c r="D14" s="207" t="s">
        <v>51</v>
      </c>
      <c r="E14" s="208" t="s">
        <v>6</v>
      </c>
      <c r="F14" s="207" t="s">
        <v>51</v>
      </c>
      <c r="G14" s="208" t="s">
        <v>6</v>
      </c>
      <c r="H14" s="207" t="s">
        <v>51</v>
      </c>
      <c r="I14" s="208" t="s">
        <v>6</v>
      </c>
      <c r="J14" s="207" t="s">
        <v>51</v>
      </c>
      <c r="K14" s="208" t="s">
        <v>6</v>
      </c>
      <c r="L14" s="393"/>
      <c r="M14" s="391"/>
      <c r="N14" s="391"/>
      <c r="O14" s="391"/>
      <c r="R14" s="25"/>
      <c r="T14" s="265" t="s">
        <v>45</v>
      </c>
      <c r="U14" s="266">
        <v>100</v>
      </c>
      <c r="V14" s="267" t="s">
        <v>280</v>
      </c>
      <c r="W14" s="268" t="s">
        <v>280</v>
      </c>
      <c r="X14" s="267" t="s">
        <v>280</v>
      </c>
      <c r="Y14" s="269" t="s">
        <v>280</v>
      </c>
      <c r="Z14" s="270" t="s">
        <v>280</v>
      </c>
    </row>
    <row r="15" spans="1:28" s="2" customFormat="1" ht="35.1" customHeight="1" x14ac:dyDescent="0.25">
      <c r="A15" s="55"/>
      <c r="B15" s="198" t="s">
        <v>46</v>
      </c>
      <c r="C15" s="199">
        <v>50</v>
      </c>
      <c r="D15" s="189"/>
      <c r="E15" s="191">
        <f>+IF(D15=0,100,(D$13-SUM(D$15:D15))/D$13*100)</f>
        <v>100</v>
      </c>
      <c r="F15" s="189"/>
      <c r="G15" s="191">
        <f>+IF(F15=0,100,(F$13-SUM(F$15:F15))/F$13*100)</f>
        <v>100</v>
      </c>
      <c r="H15" s="189"/>
      <c r="I15" s="191">
        <f>+IF(H15=0,100,(H$13-SUM(H$15:H15))/H$13*100)</f>
        <v>100</v>
      </c>
      <c r="J15" s="189"/>
      <c r="K15" s="191">
        <f>+IF(J15=0,100,(J$13-SUM(J$15:J15))/J$13*100)</f>
        <v>100</v>
      </c>
      <c r="L15" s="393"/>
      <c r="M15" s="196"/>
      <c r="N15" s="196"/>
      <c r="O15" s="197" t="str">
        <f>+IF(OR(E15&gt;N15,G15&gt;N15,I15&gt;N15,K15&gt;N15,E15&lt;M15,G15&lt;M15,I15&lt;M15,K15&lt;M15),"Fuera huso","ok")</f>
        <v>Fuera huso</v>
      </c>
      <c r="R15" s="25"/>
      <c r="T15" s="271" t="s">
        <v>47</v>
      </c>
      <c r="U15" s="272">
        <v>90</v>
      </c>
      <c r="V15" s="273">
        <v>100</v>
      </c>
      <c r="W15" s="274">
        <v>100</v>
      </c>
      <c r="X15" s="273">
        <v>100</v>
      </c>
      <c r="Y15" s="274" t="s">
        <v>280</v>
      </c>
      <c r="Z15" s="273" t="s">
        <v>280</v>
      </c>
    </row>
    <row r="16" spans="1:28" s="2" customFormat="1" ht="35.1" customHeight="1" x14ac:dyDescent="0.25">
      <c r="A16" s="55"/>
      <c r="B16" s="198" t="s">
        <v>45</v>
      </c>
      <c r="C16" s="199">
        <v>37.5</v>
      </c>
      <c r="D16" s="189"/>
      <c r="E16" s="191">
        <f>IF(D16=0,IF(SUM(D$15:D16)=0,100,E15),(D$13-SUM(D$15:D16))/D$13*100)</f>
        <v>100</v>
      </c>
      <c r="F16" s="189"/>
      <c r="G16" s="191">
        <f>IF(F16=0,IF(SUM(F$15:F16)=0,100,G15),(F$13-SUM(F$15:F16))/F$13*100)</f>
        <v>100</v>
      </c>
      <c r="H16" s="189"/>
      <c r="I16" s="191">
        <f>IF(H16=0,IF(SUM(H$15:H16)=0,100,I15),(H$13-SUM(H$15:H16))/H$13*100)</f>
        <v>100</v>
      </c>
      <c r="J16" s="189"/>
      <c r="K16" s="191">
        <f>IF(J16=0,IF(SUM(J$15:J16)=0,100,K15),(J$13-SUM(J$15:J16))/J$13*100)</f>
        <v>100</v>
      </c>
      <c r="L16" s="393"/>
      <c r="M16" s="190"/>
      <c r="N16" s="189"/>
      <c r="O16" s="197" t="str">
        <f t="shared" ref="O16:O27" si="0">+IF(OR(E16&gt;N16,G16&gt;N16,I16&gt;N16,K16&gt;N16,E16&lt;M16,G16&lt;M16,I16&lt;M16,K16&lt;M16),"Fuera huso","ok")</f>
        <v>Fuera huso</v>
      </c>
      <c r="R16" s="25"/>
      <c r="T16" s="271">
        <v>0.75</v>
      </c>
      <c r="U16" s="272">
        <v>76</v>
      </c>
      <c r="V16" s="273">
        <v>90</v>
      </c>
      <c r="W16" s="274">
        <v>90</v>
      </c>
      <c r="X16" s="273">
        <v>100</v>
      </c>
      <c r="Y16" s="274">
        <v>100</v>
      </c>
      <c r="Z16" s="273">
        <v>100</v>
      </c>
    </row>
    <row r="17" spans="1:28" s="2" customFormat="1" ht="35.1" customHeight="1" x14ac:dyDescent="0.25">
      <c r="A17" s="55"/>
      <c r="B17" s="200" t="s">
        <v>47</v>
      </c>
      <c r="C17" s="199">
        <v>25</v>
      </c>
      <c r="D17" s="189"/>
      <c r="E17" s="191">
        <f>IF(D17=0,IF(SUM(D$15:D17)=0,100,E16),(D$13-SUM(D$15:D17))/D$13*100)</f>
        <v>100</v>
      </c>
      <c r="F17" s="189"/>
      <c r="G17" s="191">
        <f>IF(F17=0,IF(SUM(F$15:F17)=0,100,G16),(F$13-SUM(F$15:F17))/F$13*100)</f>
        <v>100</v>
      </c>
      <c r="H17" s="189"/>
      <c r="I17" s="191">
        <f>IF(H17=0,IF(SUM(H$15:H17)=0,100,I16),(H$13-SUM(H$15:H17))/H$13*100)</f>
        <v>100</v>
      </c>
      <c r="J17" s="189"/>
      <c r="K17" s="191">
        <f>IF(J17=0,IF(SUM(J$15:J17)=0,100,K16),(J$13-SUM(J$15:J17))/J$13*100)</f>
        <v>100</v>
      </c>
      <c r="L17" s="393"/>
      <c r="M17" s="190"/>
      <c r="N17" s="189"/>
      <c r="O17" s="197" t="str">
        <f t="shared" si="0"/>
        <v>Fuera huso</v>
      </c>
      <c r="R17" s="25"/>
      <c r="T17" s="271">
        <v>0.5</v>
      </c>
      <c r="U17" s="272" t="s">
        <v>280</v>
      </c>
      <c r="V17" s="273" t="s">
        <v>280</v>
      </c>
      <c r="W17" s="274">
        <v>71</v>
      </c>
      <c r="X17" s="273">
        <v>86</v>
      </c>
      <c r="Y17" s="274">
        <v>90</v>
      </c>
      <c r="Z17" s="273">
        <v>100</v>
      </c>
    </row>
    <row r="18" spans="1:28" s="2" customFormat="1" ht="35.1" customHeight="1" x14ac:dyDescent="0.25">
      <c r="A18" s="55"/>
      <c r="B18" s="200">
        <v>0.75</v>
      </c>
      <c r="C18" s="199">
        <v>19</v>
      </c>
      <c r="D18" s="189"/>
      <c r="E18" s="191">
        <f>IF(D18=0,IF(SUM(D$15:D18)=0,100,E17),(D$13-SUM(D$15:D18))/D$13*100)</f>
        <v>100</v>
      </c>
      <c r="F18" s="189"/>
      <c r="G18" s="191">
        <f>IF(F18=0,IF(SUM(F$15:F18)=0,100,G17),(F$13-SUM(F$15:F18))/F$13*100)</f>
        <v>100</v>
      </c>
      <c r="H18" s="189"/>
      <c r="I18" s="191">
        <f>IF(H18=0,IF(SUM(H$15:H18)=0,100,I17),(H$13-SUM(H$15:H18))/H$13*100)</f>
        <v>100</v>
      </c>
      <c r="J18" s="189"/>
      <c r="K18" s="191">
        <f>IF(J18=0,IF(SUM(J$15:J18)=0,100,K17),(J$13-SUM(J$15:J18))/J$13*100)</f>
        <v>100</v>
      </c>
      <c r="L18" s="393"/>
      <c r="M18" s="190"/>
      <c r="N18" s="189"/>
      <c r="O18" s="197" t="str">
        <f t="shared" si="0"/>
        <v>Fuera huso</v>
      </c>
      <c r="R18" s="25"/>
      <c r="T18" s="271">
        <v>0.375</v>
      </c>
      <c r="U18" s="272" t="s">
        <v>280</v>
      </c>
      <c r="V18" s="273" t="s">
        <v>280</v>
      </c>
      <c r="W18" s="274" t="s">
        <v>280</v>
      </c>
      <c r="X18" s="273" t="s">
        <v>280</v>
      </c>
      <c r="Y18" s="274">
        <v>65</v>
      </c>
      <c r="Z18" s="273">
        <v>82</v>
      </c>
    </row>
    <row r="19" spans="1:28" s="2" customFormat="1" ht="35.1" customHeight="1" x14ac:dyDescent="0.25">
      <c r="A19" s="55"/>
      <c r="B19" s="200">
        <v>0.5</v>
      </c>
      <c r="C19" s="199">
        <v>12.5</v>
      </c>
      <c r="D19" s="189"/>
      <c r="E19" s="191">
        <f>IF(D19=0,IF(SUM(D$15:D19)=0,100,E18),(D$13-SUM(D$15:D19))/D$13*100)</f>
        <v>100</v>
      </c>
      <c r="F19" s="189"/>
      <c r="G19" s="191">
        <f>IF(F19=0,IF(SUM(F$15:F19)=0,100,G18),(F$13-SUM(F$15:F19))/F$13*100)</f>
        <v>100</v>
      </c>
      <c r="H19" s="189"/>
      <c r="I19" s="191">
        <f>IF(H19=0,IF(SUM(H$15:H19)=0,100,I18),(H$13-SUM(H$15:H19))/H$13*100)</f>
        <v>100</v>
      </c>
      <c r="J19" s="189"/>
      <c r="K19" s="191">
        <f>IF(J19=0,IF(SUM(J$15:J19)=0,100,K18),(J$13-SUM(J$15:J19))/J$13*100)</f>
        <v>100</v>
      </c>
      <c r="L19" s="393"/>
      <c r="M19" s="190"/>
      <c r="N19" s="189"/>
      <c r="O19" s="197" t="str">
        <f t="shared" si="0"/>
        <v>Fuera huso</v>
      </c>
      <c r="R19" s="25"/>
      <c r="T19" s="275">
        <v>0.3125</v>
      </c>
      <c r="U19" s="272" t="s">
        <v>280</v>
      </c>
      <c r="V19" s="273" t="s">
        <v>280</v>
      </c>
      <c r="W19" s="274" t="s">
        <v>280</v>
      </c>
      <c r="X19" s="273" t="s">
        <v>280</v>
      </c>
      <c r="Y19" s="274" t="s">
        <v>280</v>
      </c>
      <c r="Z19" s="273" t="s">
        <v>280</v>
      </c>
    </row>
    <row r="20" spans="1:28" s="2" customFormat="1" ht="35.1" customHeight="1" x14ac:dyDescent="0.25">
      <c r="A20" s="55"/>
      <c r="B20" s="200">
        <v>0.375</v>
      </c>
      <c r="C20" s="201">
        <v>9.5</v>
      </c>
      <c r="D20" s="189"/>
      <c r="E20" s="191">
        <f>IF(D20=0,IF(SUM(D$15:D20)=0,100,E19),(D$13-SUM(D$15:D20))/D$13*100)</f>
        <v>100</v>
      </c>
      <c r="F20" s="189"/>
      <c r="G20" s="191">
        <f>IF(F20=0,IF(SUM(F$15:F20)=0,100,G19),(F$13-SUM(F$15:F20))/F$13*100)</f>
        <v>100</v>
      </c>
      <c r="H20" s="189"/>
      <c r="I20" s="191">
        <f>IF(H20=0,IF(SUM(H$15:H20)=0,100,I19),(H$13-SUM(H$15:H20))/H$13*100)</f>
        <v>100</v>
      </c>
      <c r="J20" s="189"/>
      <c r="K20" s="191">
        <f>IF(J20=0,IF(SUM(J$15:J20)=0,100,K19),(J$13-SUM(J$15:J20))/J$13*100)</f>
        <v>100</v>
      </c>
      <c r="L20" s="393"/>
      <c r="M20" s="190"/>
      <c r="N20" s="189"/>
      <c r="O20" s="197" t="str">
        <f t="shared" si="0"/>
        <v>Fuera huso</v>
      </c>
      <c r="R20" s="25"/>
      <c r="T20" s="271" t="s">
        <v>122</v>
      </c>
      <c r="U20" s="272">
        <v>33</v>
      </c>
      <c r="V20" s="273">
        <v>55</v>
      </c>
      <c r="W20" s="276">
        <v>40</v>
      </c>
      <c r="X20" s="277">
        <v>62</v>
      </c>
      <c r="Y20" s="274">
        <v>48</v>
      </c>
      <c r="Z20" s="273">
        <v>72</v>
      </c>
    </row>
    <row r="21" spans="1:28" s="2" customFormat="1" ht="35.1" customHeight="1" x14ac:dyDescent="0.25">
      <c r="A21" s="55"/>
      <c r="B21" s="347">
        <v>0.3125</v>
      </c>
      <c r="C21" s="201">
        <v>8</v>
      </c>
      <c r="D21" s="189"/>
      <c r="E21" s="191">
        <f>IF(D21=0,IF(SUM(D$15:D21)=0,100,E20),(D$13-SUM(D$15:D21))/D$13*100)</f>
        <v>100</v>
      </c>
      <c r="F21" s="189"/>
      <c r="G21" s="191">
        <f>IF(F21=0,IF(SUM(F$15:F21)=0,100,G20),(F$13-SUM(F$15:F21))/F$13*100)</f>
        <v>100</v>
      </c>
      <c r="H21" s="189"/>
      <c r="I21" s="191">
        <f>IF(H21=0,IF(SUM(H$15:H21)=0,100,I20),(H$13-SUM(H$15:H21))/H$13*100)</f>
        <v>100</v>
      </c>
      <c r="J21" s="189"/>
      <c r="K21" s="191">
        <f>IF(J21=0,IF(SUM(J$15:J21)=0,100,K20),(J$13-SUM(J$15:J21))/J$13*100)</f>
        <v>100</v>
      </c>
      <c r="L21" s="393"/>
      <c r="M21" s="190"/>
      <c r="N21" s="189"/>
      <c r="O21" s="197" t="str">
        <f t="shared" si="0"/>
        <v>Fuera huso</v>
      </c>
      <c r="R21" s="25"/>
      <c r="T21" s="271" t="s">
        <v>123</v>
      </c>
      <c r="U21" s="272">
        <v>19</v>
      </c>
      <c r="V21" s="273">
        <v>45</v>
      </c>
      <c r="W21" s="274">
        <v>23</v>
      </c>
      <c r="X21" s="273">
        <v>49</v>
      </c>
      <c r="Y21" s="274">
        <v>28</v>
      </c>
      <c r="Z21" s="273">
        <v>58</v>
      </c>
    </row>
    <row r="22" spans="1:28" s="2" customFormat="1" ht="35.1" customHeight="1" x14ac:dyDescent="0.25">
      <c r="A22" s="55"/>
      <c r="B22" s="200" t="s">
        <v>122</v>
      </c>
      <c r="C22" s="201">
        <v>4.75</v>
      </c>
      <c r="D22" s="189"/>
      <c r="E22" s="191">
        <f>IF(D22=0,IF(SUM(D$15:D22)=0,100,E21),(D$13-SUM(D$15:D22))/D$13*100)</f>
        <v>100</v>
      </c>
      <c r="F22" s="189"/>
      <c r="G22" s="191">
        <f>IF(F22=0,IF(SUM(F$15:F22)=0,100,G21),(F$13-SUM(F$15:F22))/F$13*100)</f>
        <v>100</v>
      </c>
      <c r="H22" s="189"/>
      <c r="I22" s="191">
        <f>IF(H22=0,IF(SUM(H$15:H22)=0,100,I21),(H$13-SUM(H$15:H22))/H$13*100)</f>
        <v>100</v>
      </c>
      <c r="J22" s="189"/>
      <c r="K22" s="191">
        <f>IF(J22=0,IF(SUM(J$15:J22)=0,100,K21),(J$13-SUM(J$15:J22))/J$13*100)</f>
        <v>100</v>
      </c>
      <c r="L22" s="393"/>
      <c r="M22" s="190"/>
      <c r="N22" s="189"/>
      <c r="O22" s="197" t="str">
        <f t="shared" si="0"/>
        <v>Fuera huso</v>
      </c>
      <c r="R22" s="25"/>
      <c r="T22" s="271" t="s">
        <v>125</v>
      </c>
      <c r="U22" s="272" t="s">
        <v>280</v>
      </c>
      <c r="V22" s="273" t="s">
        <v>280</v>
      </c>
      <c r="W22" s="274" t="s">
        <v>280</v>
      </c>
      <c r="X22" s="273" t="s">
        <v>280</v>
      </c>
      <c r="Y22" s="274">
        <v>13</v>
      </c>
      <c r="Z22" s="273">
        <v>30</v>
      </c>
    </row>
    <row r="23" spans="1:28" s="2" customFormat="1" ht="35.1" customHeight="1" x14ac:dyDescent="0.25">
      <c r="A23" s="55"/>
      <c r="B23" s="200" t="s">
        <v>123</v>
      </c>
      <c r="C23" s="201">
        <v>2.36</v>
      </c>
      <c r="D23" s="189"/>
      <c r="E23" s="191">
        <f>IF(D23=0,IF(SUM(D$15:D23)=0,100,E22),(D$13-SUM(D$15:D23))/D$13*100)</f>
        <v>100</v>
      </c>
      <c r="F23" s="189"/>
      <c r="G23" s="191">
        <f>IF(F23=0,IF(SUM(F$15:F23)=0,100,G22),(F$13-SUM(F$15:F23))/F$13*100)</f>
        <v>100</v>
      </c>
      <c r="H23" s="189"/>
      <c r="I23" s="191">
        <f>IF(H23=0,IF(SUM(H$15:H23)=0,100,I22),(H$13-SUM(H$15:H23))/H$13*100)</f>
        <v>100</v>
      </c>
      <c r="J23" s="189"/>
      <c r="K23" s="191">
        <f>IF(J23=0,IF(SUM(J$15:J23)=0,100,K22),(J$13-SUM(J$15:J23))/J$13*100)</f>
        <v>100</v>
      </c>
      <c r="L23" s="393"/>
      <c r="M23" s="190"/>
      <c r="N23" s="189"/>
      <c r="O23" s="197" t="str">
        <f t="shared" si="0"/>
        <v>Fuera huso</v>
      </c>
      <c r="R23" s="25"/>
      <c r="T23" s="271" t="s">
        <v>126</v>
      </c>
      <c r="U23" s="272">
        <v>5</v>
      </c>
      <c r="V23" s="273">
        <v>15</v>
      </c>
      <c r="W23" s="274">
        <v>7</v>
      </c>
      <c r="X23" s="273">
        <v>17</v>
      </c>
      <c r="Y23" s="274">
        <v>7</v>
      </c>
      <c r="Z23" s="273">
        <v>21</v>
      </c>
    </row>
    <row r="24" spans="1:28" s="2" customFormat="1" ht="35.1" customHeight="1" x14ac:dyDescent="0.25">
      <c r="A24" s="55"/>
      <c r="B24" s="200" t="s">
        <v>125</v>
      </c>
      <c r="C24" s="202">
        <v>0.6</v>
      </c>
      <c r="D24" s="189"/>
      <c r="E24" s="191">
        <f>IF(D24=0,IF(SUM(D$15:D24)=0,100,E23),(D$13-SUM(D$15:D24))/D$13*100)</f>
        <v>100</v>
      </c>
      <c r="F24" s="189"/>
      <c r="G24" s="191">
        <f>IF(F24=0,IF(SUM(F$15:F24)=0,100,G23),(F$13-SUM(F$15:F24))/F$13*100)</f>
        <v>100</v>
      </c>
      <c r="H24" s="189"/>
      <c r="I24" s="191">
        <f>IF(H24=0,IF(SUM(H$15:H24)=0,100,I23),(H$13-SUM(H$15:H24))/H$13*100)</f>
        <v>100</v>
      </c>
      <c r="J24" s="189"/>
      <c r="K24" s="191">
        <f>IF(J24=0,IF(SUM(J$15:J24)=0,100,K23),(J$13-SUM(J$15:J24))/J$13*100)</f>
        <v>100</v>
      </c>
      <c r="L24" s="393"/>
      <c r="M24" s="190"/>
      <c r="N24" s="189"/>
      <c r="O24" s="197" t="str">
        <f t="shared" si="0"/>
        <v>Fuera huso</v>
      </c>
      <c r="R24" s="25"/>
      <c r="T24" s="271" t="s">
        <v>128</v>
      </c>
      <c r="U24" s="272" t="s">
        <v>280</v>
      </c>
      <c r="V24" s="273" t="s">
        <v>280</v>
      </c>
      <c r="W24" s="274" t="s">
        <v>280</v>
      </c>
      <c r="X24" s="273" t="s">
        <v>280</v>
      </c>
      <c r="Y24" s="274">
        <v>4</v>
      </c>
      <c r="Z24" s="273">
        <v>12</v>
      </c>
    </row>
    <row r="25" spans="1:28" s="2" customFormat="1" ht="35.1" customHeight="1" x14ac:dyDescent="0.25">
      <c r="A25" s="55"/>
      <c r="B25" s="200" t="s">
        <v>126</v>
      </c>
      <c r="C25" s="202">
        <v>0.3</v>
      </c>
      <c r="D25" s="189"/>
      <c r="E25" s="191">
        <f>IF(D25=0,IF(SUM(D$15:D25)=0,100,E24),(D$13-SUM(D$15:D25))/D$13*100)</f>
        <v>100</v>
      </c>
      <c r="F25" s="189"/>
      <c r="G25" s="191">
        <f>IF(F25=0,IF(SUM(F$15:F25)=0,100,G24),(F$13-SUM(F$15:F25))/F$13*100)</f>
        <v>100</v>
      </c>
      <c r="H25" s="189"/>
      <c r="I25" s="191">
        <f>IF(H25=0,IF(SUM(H$15:H25)=0,100,I24),(H$13-SUM(H$15:H25))/H$13*100)</f>
        <v>100</v>
      </c>
      <c r="J25" s="189"/>
      <c r="K25" s="191">
        <f>IF(J25=0,IF(SUM(J$15:J25)=0,100,K24),(J$13-SUM(J$15:J25))/J$13*100)</f>
        <v>100</v>
      </c>
      <c r="L25" s="393"/>
      <c r="M25" s="190"/>
      <c r="N25" s="189"/>
      <c r="O25" s="197" t="str">
        <f t="shared" si="0"/>
        <v>Fuera huso</v>
      </c>
      <c r="R25" s="25"/>
      <c r="T25" s="278" t="s">
        <v>127</v>
      </c>
      <c r="U25" s="279">
        <v>1</v>
      </c>
      <c r="V25" s="280">
        <v>7</v>
      </c>
      <c r="W25" s="281">
        <v>2</v>
      </c>
      <c r="X25" s="280">
        <v>8</v>
      </c>
      <c r="Y25" s="281">
        <v>2</v>
      </c>
      <c r="Z25" s="280">
        <v>10</v>
      </c>
    </row>
    <row r="26" spans="1:28" s="2" customFormat="1" ht="35.1" customHeight="1" x14ac:dyDescent="0.25">
      <c r="A26" s="55"/>
      <c r="B26" s="200" t="s">
        <v>128</v>
      </c>
      <c r="C26" s="202">
        <v>0.15</v>
      </c>
      <c r="D26" s="189"/>
      <c r="E26" s="191">
        <f>IF(D26=0,IF(SUM(D$15:D26)=0,100,E25),(D$13-SUM(D$15:D26))/D$13*100)</f>
        <v>100</v>
      </c>
      <c r="F26" s="189"/>
      <c r="G26" s="191">
        <f>IF(F26=0,IF(SUM(F$15:F26)=0,100,#REF!),(F$13-SUM(F$15:F26))/F$13*100)</f>
        <v>100</v>
      </c>
      <c r="H26" s="189"/>
      <c r="I26" s="191">
        <f>IF(H26=0,IF(SUM(H$15:H26)=0,100,#REF!),(H$13-SUM(H$15:H26))/H$13*100)</f>
        <v>100</v>
      </c>
      <c r="J26" s="189"/>
      <c r="K26" s="191">
        <f>IF(J26=0,IF(SUM(J$15:J26)=0,100,#REF!),(J$13-SUM(J$15:J26))/J$13*100)</f>
        <v>100</v>
      </c>
      <c r="L26" s="393"/>
      <c r="M26" s="190"/>
      <c r="N26" s="189"/>
      <c r="O26" s="197" t="str">
        <f t="shared" si="0"/>
        <v>Fuera huso</v>
      </c>
    </row>
    <row r="27" spans="1:28" s="2" customFormat="1" ht="35.1" customHeight="1" x14ac:dyDescent="0.25">
      <c r="A27" s="55"/>
      <c r="B27" s="198" t="s">
        <v>127</v>
      </c>
      <c r="C27" s="203">
        <v>7.4999999999999997E-2</v>
      </c>
      <c r="D27" s="189"/>
      <c r="E27" s="191">
        <f>IF(D27=0,IF(SUM(D$15:D27)=0,100,E26),(D$13-SUM(D$15:D27))/D$13*100)</f>
        <v>100</v>
      </c>
      <c r="F27" s="189"/>
      <c r="G27" s="191">
        <f>IF(F27=0,IF(SUM(F$15:F27)=0,100,G26),(F$13-SUM(F$15:F27))/F$13*100)</f>
        <v>100</v>
      </c>
      <c r="H27" s="189"/>
      <c r="I27" s="191">
        <f>IF(H27=0,IF(SUM(H$15:H27)=0,100,I26),(H$13-SUM(H$15:H27))/H$13*100)</f>
        <v>100</v>
      </c>
      <c r="J27" s="189"/>
      <c r="K27" s="191">
        <f>IF(J27=0,IF(SUM(J$15:J27)=0,100,K26),(J$13-SUM(J$15:J27))/J$13*100)</f>
        <v>100</v>
      </c>
      <c r="L27" s="393"/>
      <c r="M27" s="190"/>
      <c r="N27" s="189"/>
      <c r="O27" s="197" t="str">
        <f t="shared" si="0"/>
        <v>Fuera huso</v>
      </c>
    </row>
    <row r="28" spans="1:28" s="2" customFormat="1" ht="35.1" customHeight="1" x14ac:dyDescent="0.25">
      <c r="B28" s="204" t="s">
        <v>48</v>
      </c>
      <c r="C28" s="204">
        <v>7.4999999999999997E-2</v>
      </c>
      <c r="D28" s="192"/>
      <c r="E28" s="378"/>
      <c r="F28" s="192"/>
      <c r="G28" s="378"/>
      <c r="H28" s="192"/>
      <c r="I28" s="378"/>
      <c r="J28" s="192"/>
      <c r="K28" s="380"/>
      <c r="L28" s="381"/>
      <c r="M28" s="381"/>
      <c r="N28" s="381"/>
      <c r="O28" s="382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2" customFormat="1" ht="35.1" customHeight="1" x14ac:dyDescent="0.25">
      <c r="B29" s="373" t="s">
        <v>49</v>
      </c>
      <c r="C29" s="374"/>
      <c r="D29" s="193">
        <f>+SUM(D15:D28)</f>
        <v>0</v>
      </c>
      <c r="E29" s="379"/>
      <c r="F29" s="193">
        <f>+SUM(F15:F28)</f>
        <v>0</v>
      </c>
      <c r="G29" s="379"/>
      <c r="H29" s="193">
        <f>+SUM(H15:H28)</f>
        <v>0</v>
      </c>
      <c r="I29" s="379"/>
      <c r="J29" s="193">
        <f>+SUM(J15:J28)</f>
        <v>0</v>
      </c>
      <c r="K29" s="383"/>
      <c r="L29" s="384"/>
      <c r="M29" s="384"/>
      <c r="N29" s="384"/>
      <c r="O29" s="385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2" customFormat="1" ht="69.95" customHeight="1" x14ac:dyDescent="0.25">
      <c r="B30" s="373" t="s">
        <v>50</v>
      </c>
      <c r="C30" s="374"/>
      <c r="D30" s="375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7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x14ac:dyDescent="0.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28" x14ac:dyDescent="0.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 x14ac:dyDescent="0.2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 x14ac:dyDescent="0.2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 x14ac:dyDescent="0.2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 x14ac:dyDescent="0.2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 x14ac:dyDescent="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 x14ac:dyDescent="0.2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 x14ac:dyDescent="0.2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 x14ac:dyDescent="0.2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 x14ac:dyDescent="0.2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 x14ac:dyDescent="0.2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 x14ac:dyDescent="0.2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 x14ac:dyDescent="0.2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 x14ac:dyDescent="0.2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 x14ac:dyDescent="0.2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 x14ac:dyDescent="0.2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 x14ac:dyDescent="0.2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 x14ac:dyDescent="0.2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 x14ac:dyDescent="0.2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 x14ac:dyDescent="0.2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 x14ac:dyDescent="0.2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 x14ac:dyDescent="0.2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 x14ac:dyDescent="0.2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 x14ac:dyDescent="0.2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 x14ac:dyDescent="0.2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 x14ac:dyDescent="0.2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 x14ac:dyDescent="0.2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 x14ac:dyDescent="0.2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 x14ac:dyDescent="0.2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 x14ac:dyDescent="0.2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 ht="23.25" x14ac:dyDescent="0.3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 ht="23.25" x14ac:dyDescent="0.3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</sheetData>
  <mergeCells count="27">
    <mergeCell ref="U12:Z12"/>
    <mergeCell ref="U13:V13"/>
    <mergeCell ref="W13:X13"/>
    <mergeCell ref="Y13:Z13"/>
    <mergeCell ref="H11:I11"/>
    <mergeCell ref="H12:I12"/>
    <mergeCell ref="H13:I13"/>
    <mergeCell ref="M11:M14"/>
    <mergeCell ref="N11:N14"/>
    <mergeCell ref="O11:O14"/>
    <mergeCell ref="L11:L27"/>
    <mergeCell ref="J11:K11"/>
    <mergeCell ref="J12:K12"/>
    <mergeCell ref="J13:K13"/>
    <mergeCell ref="B29:C29"/>
    <mergeCell ref="B30:C30"/>
    <mergeCell ref="D30:O30"/>
    <mergeCell ref="E28:E29"/>
    <mergeCell ref="G28:G29"/>
    <mergeCell ref="I28:I29"/>
    <mergeCell ref="K28:O29"/>
    <mergeCell ref="D11:E11"/>
    <mergeCell ref="D12:E12"/>
    <mergeCell ref="D13:E13"/>
    <mergeCell ref="F11:G11"/>
    <mergeCell ref="F12:G12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S31"/>
  <sheetViews>
    <sheetView view="pageBreakPreview" zoomScale="70" zoomScaleNormal="70" zoomScaleSheetLayoutView="70" workbookViewId="0">
      <selection activeCell="D2" sqref="D2"/>
    </sheetView>
  </sheetViews>
  <sheetFormatPr baseColWidth="10" defaultRowHeight="15" x14ac:dyDescent="0.25"/>
  <cols>
    <col min="1" max="1" width="3.28515625" customWidth="1"/>
    <col min="2" max="2" width="11.42578125" style="3"/>
    <col min="3" max="4" width="18.42578125" style="3" customWidth="1"/>
    <col min="5" max="5" width="44.140625" style="3" customWidth="1"/>
    <col min="6" max="10" width="17.7109375" style="3" customWidth="1"/>
  </cols>
  <sheetData>
    <row r="2" spans="2:10" s="2" customFormat="1" ht="35.1" customHeight="1" x14ac:dyDescent="0.25">
      <c r="B2" s="187"/>
      <c r="C2" s="187"/>
      <c r="D2" s="228" t="s">
        <v>315</v>
      </c>
      <c r="F2" s="187"/>
      <c r="G2" s="187"/>
      <c r="H2" s="187"/>
      <c r="I2" s="187"/>
      <c r="J2" s="187"/>
    </row>
    <row r="3" spans="2:10" x14ac:dyDescent="0.25">
      <c r="B3" s="68"/>
      <c r="C3" s="68"/>
      <c r="D3" s="159" t="s">
        <v>269</v>
      </c>
      <c r="E3" s="249" t="s">
        <v>270</v>
      </c>
      <c r="G3" s="68"/>
      <c r="H3" s="68"/>
      <c r="I3" s="68"/>
      <c r="J3" s="68"/>
    </row>
    <row r="4" spans="2:10" x14ac:dyDescent="0.25">
      <c r="B4" s="68"/>
      <c r="C4" s="68"/>
      <c r="D4" s="68"/>
      <c r="E4" s="235"/>
      <c r="F4" s="236"/>
      <c r="G4" s="68"/>
      <c r="H4" s="68"/>
      <c r="I4" s="68"/>
      <c r="J4" s="68"/>
    </row>
    <row r="5" spans="2:10" x14ac:dyDescent="0.25">
      <c r="B5" s="68"/>
      <c r="C5" s="68"/>
      <c r="D5" s="68"/>
      <c r="E5" s="235"/>
      <c r="F5" s="236"/>
      <c r="G5" s="68"/>
      <c r="H5" s="68"/>
      <c r="I5" s="68"/>
      <c r="J5" s="68"/>
    </row>
    <row r="6" spans="2:10" x14ac:dyDescent="0.25">
      <c r="B6" s="68"/>
      <c r="C6" s="68"/>
      <c r="D6" s="68"/>
      <c r="E6" s="68"/>
      <c r="F6" s="68"/>
      <c r="G6" s="68"/>
      <c r="H6" s="68"/>
      <c r="I6" s="68"/>
      <c r="J6" s="68"/>
    </row>
    <row r="7" spans="2:10" s="56" customFormat="1" ht="30" customHeight="1" x14ac:dyDescent="0.25">
      <c r="B7" s="394" t="s">
        <v>157</v>
      </c>
      <c r="C7" s="395"/>
      <c r="D7" s="218"/>
      <c r="E7" s="92"/>
      <c r="F7" s="92"/>
      <c r="G7" s="147"/>
      <c r="H7" s="158" t="s">
        <v>257</v>
      </c>
      <c r="I7" s="166"/>
      <c r="J7" s="131"/>
    </row>
    <row r="8" spans="2:10" s="56" customFormat="1" ht="30" customHeight="1" x14ac:dyDescent="0.25">
      <c r="B8" s="394" t="s">
        <v>256</v>
      </c>
      <c r="C8" s="395"/>
      <c r="D8" s="218"/>
      <c r="E8" s="92"/>
      <c r="F8" s="92"/>
      <c r="G8" s="147"/>
      <c r="H8" s="165" t="s">
        <v>159</v>
      </c>
      <c r="I8" s="166"/>
      <c r="J8" s="131"/>
    </row>
    <row r="9" spans="2:10" s="56" customFormat="1" ht="30" customHeight="1" x14ac:dyDescent="0.25">
      <c r="B9" s="394" t="s">
        <v>101</v>
      </c>
      <c r="C9" s="395"/>
      <c r="D9" s="218"/>
      <c r="E9" s="92"/>
      <c r="F9" s="92"/>
      <c r="G9" s="147"/>
      <c r="H9" s="165" t="s">
        <v>121</v>
      </c>
      <c r="I9" s="166"/>
      <c r="J9" s="131"/>
    </row>
    <row r="10" spans="2:10" x14ac:dyDescent="0.25">
      <c r="B10" s="68"/>
      <c r="C10" s="68"/>
      <c r="D10" s="68"/>
      <c r="E10" s="68"/>
      <c r="F10" s="68"/>
      <c r="G10" s="68"/>
      <c r="H10" s="68"/>
      <c r="I10" s="68"/>
      <c r="J10" s="68"/>
    </row>
    <row r="11" spans="2:10" x14ac:dyDescent="0.25">
      <c r="B11" s="68"/>
      <c r="C11" s="68"/>
      <c r="D11" s="68"/>
      <c r="E11" s="68"/>
      <c r="F11" s="68"/>
      <c r="G11" s="68"/>
      <c r="H11" s="68"/>
      <c r="I11" s="68"/>
      <c r="J11" s="68"/>
    </row>
    <row r="12" spans="2:10" x14ac:dyDescent="0.25">
      <c r="B12" s="68"/>
      <c r="C12" s="68"/>
      <c r="D12" s="68"/>
      <c r="E12" s="68"/>
      <c r="F12" s="68"/>
      <c r="G12" s="68"/>
      <c r="H12" s="68"/>
      <c r="I12" s="68"/>
      <c r="J12" s="68"/>
    </row>
    <row r="13" spans="2:10" s="21" customFormat="1" ht="24.95" customHeight="1" x14ac:dyDescent="0.25">
      <c r="B13" s="239" t="s">
        <v>64</v>
      </c>
      <c r="C13" s="240"/>
      <c r="D13" s="240"/>
      <c r="E13" s="241"/>
      <c r="F13" s="237" t="s">
        <v>65</v>
      </c>
      <c r="G13" s="28" t="s">
        <v>66</v>
      </c>
      <c r="H13" s="28" t="s">
        <v>67</v>
      </c>
      <c r="I13" s="28" t="s">
        <v>68</v>
      </c>
      <c r="J13" s="28" t="s">
        <v>69</v>
      </c>
    </row>
    <row r="14" spans="2:10" s="2" customFormat="1" ht="24.95" customHeight="1" x14ac:dyDescent="0.25">
      <c r="B14" s="238" t="s">
        <v>70</v>
      </c>
      <c r="C14" s="242" t="s">
        <v>71</v>
      </c>
      <c r="D14" s="243"/>
      <c r="E14" s="244"/>
      <c r="F14" s="237"/>
      <c r="G14" s="6"/>
      <c r="H14" s="6"/>
      <c r="I14" s="6"/>
      <c r="J14" s="6"/>
    </row>
    <row r="15" spans="2:10" s="2" customFormat="1" ht="24.95" customHeight="1" x14ac:dyDescent="0.25">
      <c r="B15" s="28" t="s">
        <v>80</v>
      </c>
      <c r="C15" s="245" t="s">
        <v>72</v>
      </c>
      <c r="D15" s="246"/>
      <c r="E15" s="247"/>
      <c r="F15" s="28"/>
      <c r="G15" s="6"/>
      <c r="H15" s="6"/>
      <c r="I15" s="6"/>
      <c r="J15" s="6"/>
    </row>
    <row r="16" spans="2:10" s="2" customFormat="1" ht="24.95" customHeight="1" x14ac:dyDescent="0.25">
      <c r="B16" s="28" t="s">
        <v>83</v>
      </c>
      <c r="C16" s="245" t="s">
        <v>73</v>
      </c>
      <c r="D16" s="246"/>
      <c r="E16" s="247"/>
      <c r="F16" s="20" t="str">
        <f>IF((F14-F15)&lt;0,"ERROR",IF(F14=0,"",(F14-F15)))</f>
        <v/>
      </c>
      <c r="G16" s="20" t="str">
        <f>IF((G14-G15)&lt;0,"ERROR",IF(G14=0,"",(G14-G15)))</f>
        <v/>
      </c>
      <c r="H16" s="20" t="str">
        <f>IF((H14-H15)&lt;0,"ERROR",IF(H14=0,"",(H14-H15)))</f>
        <v/>
      </c>
      <c r="I16" s="20" t="str">
        <f>IF((I14-I15)&lt;0,"ERROR",IF(I14=0,"",(I14-I15)))</f>
        <v/>
      </c>
      <c r="J16" s="20" t="str">
        <f>IF((J14-J15)&lt;0,"ERROR",IF(J14=0,"",(J14-J15)))</f>
        <v/>
      </c>
    </row>
    <row r="17" spans="2:19" s="2" customFormat="1" ht="24.95" customHeight="1" x14ac:dyDescent="0.25">
      <c r="B17" s="28" t="s">
        <v>82</v>
      </c>
      <c r="C17" s="245" t="s">
        <v>74</v>
      </c>
      <c r="D17" s="246"/>
      <c r="E17" s="247"/>
      <c r="F17" s="28"/>
      <c r="G17" s="28"/>
      <c r="H17" s="28"/>
      <c r="I17" s="28"/>
      <c r="J17" s="28"/>
    </row>
    <row r="18" spans="2:19" s="2" customFormat="1" ht="24.95" customHeight="1" x14ac:dyDescent="0.25">
      <c r="B18" s="28" t="s">
        <v>84</v>
      </c>
      <c r="C18" s="245" t="s">
        <v>75</v>
      </c>
      <c r="D18" s="246"/>
      <c r="E18" s="247"/>
      <c r="F18" s="20" t="str">
        <f>IF((F17-F15)&lt;0,"ERROR",IF(F17=0,"",(F17-F15)))</f>
        <v/>
      </c>
      <c r="G18" s="20" t="str">
        <f>IF((G17-G15)&lt;0,"ERROR",IF(G17=0,"",(G17-G15)))</f>
        <v/>
      </c>
      <c r="H18" s="20" t="str">
        <f>IF((H17-H15)&lt;0,"ERROR",IF(H17=0,"",(H17-H15)))</f>
        <v/>
      </c>
      <c r="I18" s="20" t="str">
        <f>IF((I17-I15)&lt;0,"ERROR",IF(I17=0,"",(I17-I15)))</f>
        <v/>
      </c>
      <c r="J18" s="20" t="str">
        <f>IF((J17-J15)&lt;0,"ERROR",IF(J17=0,"",(J17-J15)))</f>
        <v/>
      </c>
    </row>
    <row r="19" spans="2:19" s="2" customFormat="1" ht="24.95" customHeight="1" x14ac:dyDescent="0.25">
      <c r="B19" s="28" t="s">
        <v>85</v>
      </c>
      <c r="C19" s="245" t="s">
        <v>76</v>
      </c>
      <c r="D19" s="246"/>
      <c r="E19" s="247"/>
      <c r="F19" s="28"/>
      <c r="G19" s="28"/>
      <c r="H19" s="28"/>
      <c r="I19" s="28"/>
      <c r="J19" s="28"/>
    </row>
    <row r="20" spans="2:19" s="2" customFormat="1" ht="24.95" customHeight="1" x14ac:dyDescent="0.25">
      <c r="B20" s="28" t="s">
        <v>81</v>
      </c>
      <c r="C20" s="245" t="s">
        <v>77</v>
      </c>
      <c r="D20" s="246"/>
      <c r="E20" s="247"/>
      <c r="F20" s="28"/>
      <c r="G20" s="28"/>
      <c r="H20" s="28"/>
      <c r="I20" s="28"/>
      <c r="J20" s="28"/>
    </row>
    <row r="21" spans="2:19" s="2" customFormat="1" ht="24.95" customHeight="1" x14ac:dyDescent="0.25">
      <c r="B21" s="28" t="s">
        <v>86</v>
      </c>
      <c r="C21" s="245" t="s">
        <v>78</v>
      </c>
      <c r="D21" s="246"/>
      <c r="E21" s="247"/>
      <c r="F21" s="20" t="str">
        <f>IF((F19-F20)&lt;0,"ERROR",IF(F19=0,"",(F19-F20)))</f>
        <v/>
      </c>
      <c r="G21" s="20" t="str">
        <f>IF((G19-G20)&lt;0,"ERROR",IF(G19=0,"",(G19-G20)))</f>
        <v/>
      </c>
      <c r="H21" s="20" t="str">
        <f>IF((H19-H20)&lt;0,"ERROR",IF(H19=0,"",(H19-H20)))</f>
        <v/>
      </c>
      <c r="I21" s="20" t="str">
        <f>IF((I19-I20)&lt;0,"ERROR",IF(I19=0,"",(I19-I20)))</f>
        <v/>
      </c>
      <c r="J21" s="20" t="str">
        <f>IF((J19-J20)&lt;0,"ERROR",IF(J19=0,"",(J19-J20)))</f>
        <v/>
      </c>
    </row>
    <row r="22" spans="2:19" s="2" customFormat="1" ht="24.95" customHeight="1" x14ac:dyDescent="0.25">
      <c r="B22" s="28"/>
      <c r="C22" s="245" t="s">
        <v>94</v>
      </c>
      <c r="D22" s="246"/>
      <c r="E22" s="247"/>
      <c r="F22" s="27" t="str">
        <f>+IFERROR((F16/(F18-F21)),"")</f>
        <v/>
      </c>
      <c r="G22" s="27" t="str">
        <f>+IFERROR((G16/(G18-G21)),"")</f>
        <v/>
      </c>
      <c r="H22" s="27" t="str">
        <f>+IFERROR((H16/(H18-H21)),"")</f>
        <v/>
      </c>
      <c r="I22" s="27" t="str">
        <f>+IFERROR((I16/(I18-I21)),"")</f>
        <v/>
      </c>
      <c r="J22" s="27" t="str">
        <f>+IFERROR((J16/(J18-J21)),"")</f>
        <v/>
      </c>
    </row>
    <row r="23" spans="2:19" s="2" customFormat="1" ht="24.95" customHeight="1" x14ac:dyDescent="0.25">
      <c r="B23" s="28"/>
      <c r="C23" s="245" t="s">
        <v>95</v>
      </c>
      <c r="D23" s="246"/>
      <c r="E23" s="247"/>
      <c r="F23" s="27" t="str">
        <f>+IFERROR((F18/(F18-F21)),"")</f>
        <v/>
      </c>
      <c r="G23" s="27" t="str">
        <f>+IFERROR((G18/(G18-G21)),"")</f>
        <v/>
      </c>
      <c r="H23" s="27" t="str">
        <f>+IFERROR((H18/(H18-H21)),"")</f>
        <v/>
      </c>
      <c r="I23" s="27" t="str">
        <f>+IFERROR((I18/(I18-I21)),"")</f>
        <v/>
      </c>
      <c r="J23" s="27" t="str">
        <f>+IFERROR((J18/(J18-J21)),"")</f>
        <v/>
      </c>
    </row>
    <row r="24" spans="2:19" s="2" customFormat="1" ht="24.95" customHeight="1" x14ac:dyDescent="0.25">
      <c r="B24" s="28"/>
      <c r="C24" s="245" t="s">
        <v>93</v>
      </c>
      <c r="D24" s="246"/>
      <c r="E24" s="247"/>
      <c r="F24" s="26" t="str">
        <f>+IFERROR(((F18-F16)/F16)*100,"")</f>
        <v/>
      </c>
      <c r="G24" s="26" t="str">
        <f>+IFERROR(((G18-G16)/G16)*100,"")</f>
        <v/>
      </c>
      <c r="H24" s="26" t="str">
        <f>+IFERROR(((H18-H16)/H16)*100,"")</f>
        <v/>
      </c>
      <c r="I24" s="26" t="str">
        <f>+IFERROR(((I18-I16)/I16)*100,"")</f>
        <v/>
      </c>
      <c r="J24" s="26" t="str">
        <f>+IFERROR(((J18-J16)/J16)*100,"")</f>
        <v/>
      </c>
    </row>
    <row r="25" spans="2:19" s="2" customFormat="1" ht="24.95" customHeight="1" x14ac:dyDescent="0.25">
      <c r="B25" s="28"/>
      <c r="C25" s="245" t="s">
        <v>87</v>
      </c>
      <c r="D25" s="246"/>
      <c r="E25" s="247"/>
      <c r="F25" s="27" t="str">
        <f>+IFERROR((F16/(F16-F21)),"")</f>
        <v/>
      </c>
      <c r="G25" s="27" t="str">
        <f>+IFERROR((G16/(G16-G21)),"")</f>
        <v/>
      </c>
      <c r="H25" s="27" t="str">
        <f>+IFERROR((H16/(H16-H21)),"")</f>
        <v/>
      </c>
      <c r="I25" s="27" t="str">
        <f>+IFERROR((I16/(I16-I21)),"")</f>
        <v/>
      </c>
      <c r="J25" s="27" t="str">
        <f>+IFERROR((J16/(J16-J21)),"")</f>
        <v/>
      </c>
    </row>
    <row r="26" spans="2:19" ht="24.95" customHeight="1" x14ac:dyDescent="0.3">
      <c r="B26" s="29"/>
      <c r="C26" s="396"/>
      <c r="D26" s="397"/>
      <c r="E26" s="398"/>
      <c r="F26" s="30"/>
      <c r="G26" s="30"/>
      <c r="H26" s="30"/>
      <c r="I26" s="30"/>
      <c r="J26" s="30"/>
    </row>
    <row r="27" spans="2:19" s="1" customFormat="1" ht="35.1" customHeight="1" x14ac:dyDescent="0.25">
      <c r="B27" s="399" t="s">
        <v>79</v>
      </c>
      <c r="C27" s="401" t="s">
        <v>88</v>
      </c>
      <c r="D27" s="402"/>
      <c r="E27" s="403"/>
      <c r="F27" s="174"/>
      <c r="G27" s="175"/>
      <c r="H27" s="175"/>
      <c r="I27" s="175"/>
      <c r="J27" s="175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" customFormat="1" ht="35.1" customHeight="1" x14ac:dyDescent="0.25">
      <c r="B28" s="400"/>
      <c r="C28" s="401" t="s">
        <v>89</v>
      </c>
      <c r="D28" s="402"/>
      <c r="E28" s="403"/>
      <c r="F28" s="174"/>
      <c r="G28" s="176"/>
      <c r="H28" s="176"/>
      <c r="I28" s="176"/>
      <c r="J28" s="176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" customFormat="1" ht="35.1" customHeight="1" x14ac:dyDescent="0.25">
      <c r="B29" s="400"/>
      <c r="C29" s="401" t="s">
        <v>90</v>
      </c>
      <c r="D29" s="402"/>
      <c r="E29" s="403"/>
      <c r="F29" s="174"/>
      <c r="G29" s="176"/>
      <c r="H29" s="176"/>
      <c r="I29" s="176"/>
      <c r="J29" s="176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" customFormat="1" ht="35.1" customHeight="1" x14ac:dyDescent="0.25">
      <c r="B30" s="400"/>
      <c r="C30" s="401" t="s">
        <v>91</v>
      </c>
      <c r="D30" s="402"/>
      <c r="E30" s="403"/>
      <c r="F30" s="174"/>
      <c r="G30" s="176"/>
      <c r="H30" s="176"/>
      <c r="I30" s="176"/>
      <c r="J30" s="176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1" customFormat="1" ht="35.1" customHeight="1" x14ac:dyDescent="0.25">
      <c r="B31" s="400"/>
      <c r="C31" s="401" t="s">
        <v>92</v>
      </c>
      <c r="D31" s="402"/>
      <c r="E31" s="403"/>
      <c r="F31" s="174"/>
      <c r="G31" s="174"/>
      <c r="H31" s="174"/>
      <c r="I31" s="174"/>
      <c r="J31" s="174"/>
      <c r="K31" s="22"/>
      <c r="L31" s="22"/>
      <c r="M31" s="22"/>
      <c r="N31" s="22"/>
      <c r="O31" s="22"/>
      <c r="P31" s="22"/>
      <c r="Q31" s="22"/>
      <c r="R31" s="22"/>
      <c r="S31" s="22"/>
    </row>
  </sheetData>
  <mergeCells count="10">
    <mergeCell ref="B7:C7"/>
    <mergeCell ref="B8:C8"/>
    <mergeCell ref="B9:C9"/>
    <mergeCell ref="C26:E26"/>
    <mergeCell ref="B27:B31"/>
    <mergeCell ref="C27:E27"/>
    <mergeCell ref="C28:E28"/>
    <mergeCell ref="C29:E29"/>
    <mergeCell ref="C30:E30"/>
    <mergeCell ref="C31:E3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K52"/>
  <sheetViews>
    <sheetView showZeros="0" view="pageBreakPreview" zoomScale="85" zoomScaleNormal="100" zoomScaleSheetLayoutView="85" workbookViewId="0">
      <selection activeCell="G50" sqref="G50"/>
    </sheetView>
  </sheetViews>
  <sheetFormatPr baseColWidth="10" defaultRowHeight="15.75" x14ac:dyDescent="0.25"/>
  <cols>
    <col min="1" max="1" width="3" customWidth="1"/>
    <col min="2" max="2" width="18" style="13" customWidth="1"/>
    <col min="3" max="6" width="16.7109375" style="13" customWidth="1"/>
    <col min="7" max="7" width="18.7109375" style="13" customWidth="1"/>
    <col min="8" max="8" width="16.7109375" style="13" customWidth="1"/>
  </cols>
  <sheetData>
    <row r="2" spans="2:8" ht="24.95" customHeight="1" x14ac:dyDescent="0.25">
      <c r="B2" s="121"/>
      <c r="C2" s="121"/>
      <c r="D2" s="231" t="s">
        <v>275</v>
      </c>
      <c r="E2" s="121"/>
      <c r="F2" s="121"/>
      <c r="G2" s="121"/>
      <c r="H2" s="121"/>
    </row>
    <row r="3" spans="2:8" ht="24.95" customHeight="1" x14ac:dyDescent="0.3">
      <c r="B3" s="121"/>
      <c r="C3" s="121"/>
      <c r="D3" s="252" t="s">
        <v>276</v>
      </c>
      <c r="E3" s="121"/>
      <c r="F3" s="121"/>
      <c r="G3" s="121"/>
      <c r="H3" s="121"/>
    </row>
    <row r="4" spans="2:8" x14ac:dyDescent="0.25">
      <c r="B4" s="121"/>
      <c r="C4" s="121"/>
      <c r="D4" s="72" t="s">
        <v>269</v>
      </c>
      <c r="E4" s="227" t="s">
        <v>270</v>
      </c>
      <c r="F4" s="121"/>
      <c r="G4" s="121"/>
      <c r="H4" s="121"/>
    </row>
    <row r="5" spans="2:8" x14ac:dyDescent="0.25">
      <c r="B5" s="121"/>
      <c r="C5" s="121"/>
      <c r="D5" s="121"/>
      <c r="E5" s="121"/>
      <c r="F5" s="121"/>
      <c r="G5" s="121"/>
      <c r="H5" s="121"/>
    </row>
    <row r="6" spans="2:8" x14ac:dyDescent="0.25">
      <c r="B6" s="121"/>
      <c r="C6" s="121"/>
      <c r="D6" s="121"/>
      <c r="E6" s="121"/>
      <c r="F6" s="121"/>
      <c r="G6" s="121"/>
      <c r="H6" s="121"/>
    </row>
    <row r="7" spans="2:8" x14ac:dyDescent="0.25">
      <c r="B7" s="121"/>
      <c r="C7" s="121"/>
      <c r="D7" s="121"/>
      <c r="E7" s="121"/>
      <c r="F7" s="121"/>
      <c r="G7" s="121"/>
      <c r="H7" s="121"/>
    </row>
    <row r="8" spans="2:8" ht="24.95" customHeight="1" x14ac:dyDescent="0.25">
      <c r="B8" s="107" t="s">
        <v>157</v>
      </c>
      <c r="C8" s="143"/>
      <c r="D8" s="143"/>
      <c r="E8" s="144"/>
      <c r="F8" s="107" t="s">
        <v>156</v>
      </c>
      <c r="G8" s="143"/>
      <c r="H8" s="144"/>
    </row>
    <row r="9" spans="2:8" ht="24.95" customHeight="1" x14ac:dyDescent="0.25">
      <c r="B9" s="107" t="s">
        <v>160</v>
      </c>
      <c r="C9" s="143"/>
      <c r="D9" s="143"/>
      <c r="E9" s="144"/>
      <c r="F9" s="107" t="s">
        <v>158</v>
      </c>
      <c r="G9" s="143"/>
      <c r="H9" s="144"/>
    </row>
    <row r="10" spans="2:8" ht="24.95" customHeight="1" x14ac:dyDescent="0.25">
      <c r="B10" s="107" t="s">
        <v>161</v>
      </c>
      <c r="C10" s="143"/>
      <c r="D10" s="143"/>
      <c r="E10" s="144"/>
      <c r="F10" s="107" t="s">
        <v>159</v>
      </c>
      <c r="G10" s="143"/>
      <c r="H10" s="144"/>
    </row>
    <row r="11" spans="2:8" ht="24.95" customHeight="1" x14ac:dyDescent="0.25">
      <c r="B11" s="107" t="s">
        <v>101</v>
      </c>
      <c r="C11" s="143"/>
      <c r="D11" s="143"/>
      <c r="E11" s="144"/>
      <c r="F11" s="107" t="s">
        <v>121</v>
      </c>
      <c r="G11" s="143"/>
      <c r="H11" s="144"/>
    </row>
    <row r="12" spans="2:8" x14ac:dyDescent="0.25">
      <c r="B12" s="121"/>
      <c r="C12" s="121"/>
      <c r="D12" s="121"/>
      <c r="E12" s="121"/>
      <c r="F12" s="121"/>
      <c r="G12" s="121"/>
      <c r="H12" s="121"/>
    </row>
    <row r="13" spans="2:8" x14ac:dyDescent="0.25">
      <c r="B13" s="121"/>
      <c r="C13" s="121"/>
      <c r="D13" s="121"/>
      <c r="E13" s="121"/>
      <c r="F13" s="121"/>
      <c r="G13" s="121"/>
      <c r="H13" s="121"/>
    </row>
    <row r="14" spans="2:8" x14ac:dyDescent="0.25">
      <c r="B14" s="121"/>
      <c r="C14" s="121"/>
      <c r="D14" s="121"/>
      <c r="E14" s="121"/>
      <c r="F14" s="121"/>
      <c r="G14" s="121"/>
      <c r="H14" s="121"/>
    </row>
    <row r="15" spans="2:8" x14ac:dyDescent="0.25">
      <c r="B15" s="121"/>
      <c r="C15" s="121"/>
      <c r="D15" s="121"/>
      <c r="E15" s="121"/>
      <c r="F15" s="121"/>
      <c r="G15" s="121"/>
      <c r="H15" s="121"/>
    </row>
    <row r="16" spans="2:8" ht="18" x14ac:dyDescent="0.25">
      <c r="B16" s="233" t="s">
        <v>272</v>
      </c>
      <c r="C16" s="121"/>
      <c r="D16" s="121"/>
      <c r="E16" s="121"/>
      <c r="F16" s="121"/>
      <c r="G16" s="121"/>
      <c r="H16" s="121"/>
    </row>
    <row r="17" spans="1:11" x14ac:dyDescent="0.25">
      <c r="B17" s="121"/>
      <c r="C17" s="121"/>
      <c r="D17" s="121"/>
      <c r="E17" s="121"/>
      <c r="F17" s="121"/>
      <c r="G17" s="121"/>
      <c r="H17" s="121"/>
    </row>
    <row r="18" spans="1:11" s="2" customFormat="1" ht="35.1" customHeight="1" x14ac:dyDescent="0.25">
      <c r="B18" s="406" t="s">
        <v>135</v>
      </c>
      <c r="C18" s="406"/>
      <c r="D18" s="407" t="s">
        <v>133</v>
      </c>
      <c r="E18" s="407" t="s">
        <v>134</v>
      </c>
      <c r="F18" s="408" t="s">
        <v>137</v>
      </c>
      <c r="G18" s="408"/>
      <c r="H18" s="408"/>
    </row>
    <row r="19" spans="1:11" s="2" customFormat="1" ht="35.1" customHeight="1" x14ac:dyDescent="0.25">
      <c r="B19" s="353" t="s">
        <v>42</v>
      </c>
      <c r="C19" s="353" t="s">
        <v>43</v>
      </c>
      <c r="D19" s="407"/>
      <c r="E19" s="407"/>
      <c r="F19" s="409" t="s">
        <v>138</v>
      </c>
      <c r="G19" s="410"/>
      <c r="H19" s="411" t="s">
        <v>143</v>
      </c>
    </row>
    <row r="20" spans="1:11" s="2" customFormat="1" ht="35.1" customHeight="1" x14ac:dyDescent="0.25">
      <c r="B20" s="354"/>
      <c r="C20" s="354"/>
      <c r="D20" s="407"/>
      <c r="E20" s="407"/>
      <c r="F20" s="44" t="s">
        <v>139</v>
      </c>
      <c r="G20" s="43" t="s">
        <v>142</v>
      </c>
      <c r="H20" s="412"/>
    </row>
    <row r="21" spans="1:11" s="2" customFormat="1" ht="20.100000000000001" customHeight="1" x14ac:dyDescent="0.25">
      <c r="B21" s="404" t="s">
        <v>130</v>
      </c>
      <c r="C21" s="405"/>
      <c r="D21" s="45" t="s">
        <v>132</v>
      </c>
      <c r="E21" s="45" t="s">
        <v>131</v>
      </c>
      <c r="F21" s="45" t="s">
        <v>136</v>
      </c>
      <c r="G21" s="50" t="s">
        <v>141</v>
      </c>
      <c r="H21" s="50" t="s">
        <v>140</v>
      </c>
    </row>
    <row r="22" spans="1:11" s="2" customFormat="1" ht="30" customHeight="1" x14ac:dyDescent="0.25">
      <c r="A22" s="25"/>
      <c r="B22" s="14" t="s">
        <v>145</v>
      </c>
      <c r="C22" s="14" t="s">
        <v>146</v>
      </c>
      <c r="D22" s="52"/>
      <c r="E22" s="15"/>
      <c r="F22" s="43"/>
      <c r="G22" s="18">
        <f t="shared" ref="G22:G28" si="0">IFERROR((F22/E22*100),0)</f>
        <v>0</v>
      </c>
      <c r="H22" s="48">
        <f>IFERROR((D22*G22),0)</f>
        <v>0</v>
      </c>
    </row>
    <row r="23" spans="1:11" s="2" customFormat="1" ht="30" customHeight="1" x14ac:dyDescent="0.25">
      <c r="A23" s="25"/>
      <c r="B23" s="14" t="s">
        <v>146</v>
      </c>
      <c r="C23" s="14" t="s">
        <v>147</v>
      </c>
      <c r="D23" s="52"/>
      <c r="E23" s="15"/>
      <c r="F23" s="43"/>
      <c r="G23" s="18">
        <f t="shared" si="0"/>
        <v>0</v>
      </c>
      <c r="H23" s="48">
        <f t="shared" ref="H23:H28" si="1">IFERROR((D23*G23),0)</f>
        <v>0</v>
      </c>
      <c r="K23" s="46"/>
    </row>
    <row r="24" spans="1:11" s="2" customFormat="1" ht="30" customHeight="1" x14ac:dyDescent="0.25">
      <c r="A24" s="25"/>
      <c r="B24" s="14" t="s">
        <v>147</v>
      </c>
      <c r="C24" s="14" t="s">
        <v>148</v>
      </c>
      <c r="D24" s="52"/>
      <c r="E24" s="15"/>
      <c r="F24" s="43"/>
      <c r="G24" s="18">
        <f t="shared" si="0"/>
        <v>0</v>
      </c>
      <c r="H24" s="48">
        <f t="shared" si="1"/>
        <v>0</v>
      </c>
    </row>
    <row r="25" spans="1:11" s="2" customFormat="1" ht="30" customHeight="1" x14ac:dyDescent="0.25">
      <c r="B25" s="14" t="s">
        <v>144</v>
      </c>
      <c r="C25" s="14" t="s">
        <v>149</v>
      </c>
      <c r="D25" s="52"/>
      <c r="E25" s="15"/>
      <c r="F25" s="43"/>
      <c r="G25" s="18">
        <f t="shared" si="0"/>
        <v>0</v>
      </c>
      <c r="H25" s="48">
        <f t="shared" si="1"/>
        <v>0</v>
      </c>
    </row>
    <row r="26" spans="1:11" s="2" customFormat="1" ht="30" customHeight="1" x14ac:dyDescent="0.25">
      <c r="A26" s="25"/>
      <c r="B26" s="14" t="s">
        <v>149</v>
      </c>
      <c r="C26" s="14" t="s">
        <v>150</v>
      </c>
      <c r="D26" s="52"/>
      <c r="E26" s="15"/>
      <c r="F26" s="43"/>
      <c r="G26" s="18">
        <f t="shared" si="0"/>
        <v>0</v>
      </c>
      <c r="H26" s="48">
        <f t="shared" si="1"/>
        <v>0</v>
      </c>
      <c r="K26" s="25"/>
    </row>
    <row r="27" spans="1:11" s="2" customFormat="1" ht="30" customHeight="1" x14ac:dyDescent="0.25">
      <c r="A27" s="25"/>
      <c r="B27" s="14" t="s">
        <v>150</v>
      </c>
      <c r="C27" s="14" t="s">
        <v>151</v>
      </c>
      <c r="D27" s="52"/>
      <c r="E27" s="15"/>
      <c r="F27" s="43"/>
      <c r="G27" s="18">
        <f t="shared" si="0"/>
        <v>0</v>
      </c>
      <c r="H27" s="48">
        <f t="shared" si="1"/>
        <v>0</v>
      </c>
    </row>
    <row r="28" spans="1:11" s="2" customFormat="1" ht="30" customHeight="1" x14ac:dyDescent="0.25">
      <c r="B28" s="14" t="s">
        <v>151</v>
      </c>
      <c r="C28" s="14" t="s">
        <v>152</v>
      </c>
      <c r="D28" s="52"/>
      <c r="E28" s="15"/>
      <c r="F28" s="43"/>
      <c r="G28" s="18">
        <f t="shared" si="0"/>
        <v>0</v>
      </c>
      <c r="H28" s="48">
        <f t="shared" si="1"/>
        <v>0</v>
      </c>
    </row>
    <row r="29" spans="1:11" s="2" customFormat="1" ht="30" customHeight="1" x14ac:dyDescent="0.25">
      <c r="B29" s="406"/>
      <c r="C29" s="406"/>
      <c r="D29" s="51">
        <f>+SUM(D22:D28)</f>
        <v>0</v>
      </c>
      <c r="E29" s="17"/>
      <c r="F29" s="17"/>
      <c r="G29" s="49"/>
      <c r="H29" s="48">
        <f>+SUM(H22:H28)</f>
        <v>0</v>
      </c>
    </row>
    <row r="30" spans="1:11" x14ac:dyDescent="0.25">
      <c r="B30" s="121"/>
      <c r="C30" s="121"/>
      <c r="D30" s="121"/>
      <c r="E30" s="121"/>
      <c r="F30" s="121"/>
      <c r="G30" s="121"/>
      <c r="H30" s="121"/>
    </row>
    <row r="31" spans="1:11" ht="30" customHeight="1" x14ac:dyDescent="0.25">
      <c r="B31" s="121"/>
      <c r="C31" s="121"/>
      <c r="D31" s="121"/>
      <c r="E31" s="121"/>
      <c r="F31" s="121"/>
      <c r="G31" s="9" t="s">
        <v>44</v>
      </c>
      <c r="H31" s="51">
        <f>IFERROR(H29/D29,0)</f>
        <v>0</v>
      </c>
    </row>
    <row r="32" spans="1:11" ht="15" customHeight="1" x14ac:dyDescent="0.25">
      <c r="B32" s="121"/>
      <c r="C32" s="121"/>
      <c r="D32" s="121"/>
      <c r="E32" s="121"/>
      <c r="F32" s="121"/>
      <c r="G32" s="123"/>
      <c r="H32" s="177"/>
    </row>
    <row r="33" spans="2:8" ht="15" customHeight="1" x14ac:dyDescent="0.25">
      <c r="B33" s="121"/>
      <c r="C33" s="121"/>
      <c r="D33" s="121"/>
      <c r="E33" s="121"/>
      <c r="F33" s="121"/>
      <c r="G33" s="123"/>
      <c r="H33" s="177"/>
    </row>
    <row r="34" spans="2:8" x14ac:dyDescent="0.25">
      <c r="C34" s="121"/>
      <c r="D34" s="121"/>
      <c r="E34" s="121"/>
      <c r="F34" s="121"/>
      <c r="G34" s="121"/>
      <c r="H34" s="121"/>
    </row>
    <row r="35" spans="2:8" ht="18" x14ac:dyDescent="0.25">
      <c r="B35" s="233" t="s">
        <v>273</v>
      </c>
      <c r="C35" s="121"/>
      <c r="D35" s="121"/>
      <c r="E35" s="121"/>
      <c r="F35" s="121"/>
      <c r="G35" s="121"/>
      <c r="H35" s="121"/>
    </row>
    <row r="36" spans="2:8" x14ac:dyDescent="0.25">
      <c r="B36" s="121"/>
      <c r="C36" s="121"/>
      <c r="D36" s="121"/>
      <c r="E36" s="121"/>
      <c r="F36" s="121"/>
      <c r="G36" s="121"/>
      <c r="H36" s="121"/>
    </row>
    <row r="37" spans="2:8" ht="35.1" customHeight="1" x14ac:dyDescent="0.25">
      <c r="B37" s="406" t="s">
        <v>135</v>
      </c>
      <c r="C37" s="406"/>
      <c r="D37" s="407" t="s">
        <v>133</v>
      </c>
      <c r="E37" s="407" t="s">
        <v>134</v>
      </c>
      <c r="F37" s="408" t="s">
        <v>155</v>
      </c>
      <c r="G37" s="408"/>
      <c r="H37" s="408"/>
    </row>
    <row r="38" spans="2:8" ht="35.1" customHeight="1" x14ac:dyDescent="0.25">
      <c r="B38" s="353" t="s">
        <v>42</v>
      </c>
      <c r="C38" s="353" t="s">
        <v>43</v>
      </c>
      <c r="D38" s="407"/>
      <c r="E38" s="407"/>
      <c r="F38" s="409" t="s">
        <v>138</v>
      </c>
      <c r="G38" s="410"/>
      <c r="H38" s="411" t="s">
        <v>154</v>
      </c>
    </row>
    <row r="39" spans="2:8" ht="35.1" customHeight="1" x14ac:dyDescent="0.25">
      <c r="B39" s="354"/>
      <c r="C39" s="354"/>
      <c r="D39" s="407"/>
      <c r="E39" s="407"/>
      <c r="F39" s="44" t="s">
        <v>139</v>
      </c>
      <c r="G39" s="43" t="s">
        <v>153</v>
      </c>
      <c r="H39" s="412"/>
    </row>
    <row r="40" spans="2:8" ht="15" x14ac:dyDescent="0.25">
      <c r="B40" s="404" t="s">
        <v>130</v>
      </c>
      <c r="C40" s="405"/>
      <c r="D40" s="45" t="s">
        <v>132</v>
      </c>
      <c r="E40" s="45" t="s">
        <v>131</v>
      </c>
      <c r="F40" s="45" t="s">
        <v>136</v>
      </c>
      <c r="G40" s="50" t="s">
        <v>141</v>
      </c>
      <c r="H40" s="50" t="s">
        <v>140</v>
      </c>
    </row>
    <row r="41" spans="2:8" ht="30" customHeight="1" x14ac:dyDescent="0.25">
      <c r="B41" s="14" t="s">
        <v>145</v>
      </c>
      <c r="C41" s="14" t="s">
        <v>146</v>
      </c>
      <c r="D41" s="52"/>
      <c r="E41" s="15"/>
      <c r="F41" s="43"/>
      <c r="G41" s="18">
        <f t="shared" ref="G41:G47" si="2">IFERROR((F41/E41*100),0)</f>
        <v>0</v>
      </c>
      <c r="H41" s="48">
        <f>IFERROR((D41*G41),0)</f>
        <v>0</v>
      </c>
    </row>
    <row r="42" spans="2:8" ht="30" customHeight="1" x14ac:dyDescent="0.25">
      <c r="B42" s="14" t="s">
        <v>146</v>
      </c>
      <c r="C42" s="14" t="s">
        <v>147</v>
      </c>
      <c r="D42" s="52"/>
      <c r="E42" s="15"/>
      <c r="F42" s="43"/>
      <c r="G42" s="18">
        <f t="shared" si="2"/>
        <v>0</v>
      </c>
      <c r="H42" s="48">
        <f t="shared" ref="H42:H46" si="3">IFERROR((D42*G42),0)</f>
        <v>0</v>
      </c>
    </row>
    <row r="43" spans="2:8" ht="30" customHeight="1" x14ac:dyDescent="0.25">
      <c r="B43" s="14" t="s">
        <v>147</v>
      </c>
      <c r="C43" s="14" t="s">
        <v>148</v>
      </c>
      <c r="D43" s="52"/>
      <c r="E43" s="15"/>
      <c r="F43" s="43"/>
      <c r="G43" s="18">
        <f t="shared" si="2"/>
        <v>0</v>
      </c>
      <c r="H43" s="48">
        <f t="shared" si="3"/>
        <v>0</v>
      </c>
    </row>
    <row r="44" spans="2:8" ht="30" customHeight="1" x14ac:dyDescent="0.25">
      <c r="B44" s="14" t="s">
        <v>144</v>
      </c>
      <c r="C44" s="14" t="s">
        <v>149</v>
      </c>
      <c r="D44" s="52"/>
      <c r="E44" s="15"/>
      <c r="F44" s="43"/>
      <c r="G44" s="18">
        <f t="shared" si="2"/>
        <v>0</v>
      </c>
      <c r="H44" s="48">
        <f t="shared" si="3"/>
        <v>0</v>
      </c>
    </row>
    <row r="45" spans="2:8" ht="30" customHeight="1" x14ac:dyDescent="0.25">
      <c r="B45" s="14" t="s">
        <v>149</v>
      </c>
      <c r="C45" s="14" t="s">
        <v>150</v>
      </c>
      <c r="D45" s="52"/>
      <c r="E45" s="15"/>
      <c r="F45" s="43"/>
      <c r="G45" s="18">
        <f t="shared" si="2"/>
        <v>0</v>
      </c>
      <c r="H45" s="48">
        <f t="shared" si="3"/>
        <v>0</v>
      </c>
    </row>
    <row r="46" spans="2:8" ht="30" customHeight="1" x14ac:dyDescent="0.25">
      <c r="B46" s="14" t="s">
        <v>150</v>
      </c>
      <c r="C46" s="14" t="s">
        <v>151</v>
      </c>
      <c r="D46" s="52"/>
      <c r="E46" s="15"/>
      <c r="F46" s="43"/>
      <c r="G46" s="18">
        <f t="shared" si="2"/>
        <v>0</v>
      </c>
      <c r="H46" s="48">
        <f t="shared" si="3"/>
        <v>0</v>
      </c>
    </row>
    <row r="47" spans="2:8" ht="30" customHeight="1" x14ac:dyDescent="0.25">
      <c r="B47" s="14" t="s">
        <v>151</v>
      </c>
      <c r="C47" s="14" t="s">
        <v>152</v>
      </c>
      <c r="D47" s="52"/>
      <c r="E47" s="15"/>
      <c r="F47" s="43"/>
      <c r="G47" s="18">
        <f t="shared" si="2"/>
        <v>0</v>
      </c>
      <c r="H47" s="48">
        <f>IFERROR((D47*G47),0)</f>
        <v>0</v>
      </c>
    </row>
    <row r="48" spans="2:8" ht="30" customHeight="1" x14ac:dyDescent="0.25">
      <c r="B48" s="406"/>
      <c r="C48" s="406"/>
      <c r="D48" s="51">
        <f>+SUM(D41:D47)</f>
        <v>0</v>
      </c>
      <c r="E48" s="17"/>
      <c r="F48" s="17"/>
      <c r="G48" s="49"/>
      <c r="H48" s="48">
        <f>+SUM(H41:H47)</f>
        <v>0</v>
      </c>
    </row>
    <row r="49" spans="2:8" x14ac:dyDescent="0.25">
      <c r="B49" s="121"/>
      <c r="C49" s="121"/>
      <c r="D49" s="121"/>
      <c r="E49" s="121"/>
      <c r="F49" s="121"/>
      <c r="G49" s="121"/>
      <c r="H49" s="121"/>
    </row>
    <row r="50" spans="2:8" ht="30" customHeight="1" x14ac:dyDescent="0.25">
      <c r="B50" s="121"/>
      <c r="C50" s="121"/>
      <c r="D50" s="121"/>
      <c r="E50" s="121"/>
      <c r="F50" s="121"/>
      <c r="G50" s="43" t="s">
        <v>54</v>
      </c>
      <c r="H50" s="51">
        <f>IFERROR(H48/D48,0)</f>
        <v>0</v>
      </c>
    </row>
    <row r="51" spans="2:8" x14ac:dyDescent="0.25">
      <c r="B51" s="121"/>
      <c r="C51" s="121"/>
      <c r="D51" s="121"/>
      <c r="E51" s="121"/>
      <c r="F51" s="121"/>
      <c r="G51" s="121"/>
      <c r="H51" s="121"/>
    </row>
    <row r="52" spans="2:8" x14ac:dyDescent="0.25">
      <c r="B52" s="121"/>
      <c r="C52" s="121"/>
      <c r="D52" s="121"/>
      <c r="E52" s="121"/>
      <c r="F52" s="121"/>
      <c r="G52" s="121"/>
      <c r="H52" s="121"/>
    </row>
  </sheetData>
  <mergeCells count="20">
    <mergeCell ref="B21:C21"/>
    <mergeCell ref="B29:C29"/>
    <mergeCell ref="F18:H18"/>
    <mergeCell ref="F19:G19"/>
    <mergeCell ref="H19:H20"/>
    <mergeCell ref="B19:B20"/>
    <mergeCell ref="C19:C20"/>
    <mergeCell ref="B18:C18"/>
    <mergeCell ref="E18:E20"/>
    <mergeCell ref="D18:D20"/>
    <mergeCell ref="F37:H37"/>
    <mergeCell ref="B38:B39"/>
    <mergeCell ref="C38:C39"/>
    <mergeCell ref="F38:G38"/>
    <mergeCell ref="H38:H39"/>
    <mergeCell ref="B40:C40"/>
    <mergeCell ref="B48:C48"/>
    <mergeCell ref="B37:C37"/>
    <mergeCell ref="D37:D39"/>
    <mergeCell ref="E37:E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2"/>
  <sheetViews>
    <sheetView showZeros="0" view="pageBreakPreview" zoomScale="85" zoomScaleNormal="100" zoomScaleSheetLayoutView="85" workbookViewId="0">
      <selection activeCell="D2" sqref="D2"/>
    </sheetView>
  </sheetViews>
  <sheetFormatPr baseColWidth="10" defaultRowHeight="15" x14ac:dyDescent="0.25"/>
  <cols>
    <col min="1" max="1" width="3.140625" customWidth="1"/>
    <col min="2" max="2" width="18.140625" style="3" customWidth="1"/>
    <col min="3" max="13" width="11.7109375" style="3" customWidth="1"/>
  </cols>
  <sheetData>
    <row r="1" spans="2:13" ht="10.5" customHeight="1" x14ac:dyDescent="0.25"/>
    <row r="2" spans="2:13" s="2" customFormat="1" ht="35.1" customHeight="1" x14ac:dyDescent="0.25">
      <c r="B2" s="187"/>
      <c r="C2" s="187"/>
      <c r="D2" s="130" t="s">
        <v>277</v>
      </c>
      <c r="E2" s="187"/>
      <c r="F2" s="187"/>
      <c r="G2" s="187"/>
      <c r="H2" s="228"/>
      <c r="I2" s="228"/>
      <c r="J2" s="187"/>
      <c r="K2" s="187"/>
      <c r="L2" s="187"/>
      <c r="M2" s="187"/>
    </row>
    <row r="3" spans="2:13" ht="15.75" x14ac:dyDescent="0.25">
      <c r="B3" s="115"/>
      <c r="C3" s="115"/>
      <c r="D3" s="159" t="s">
        <v>269</v>
      </c>
      <c r="E3" s="226" t="s">
        <v>270</v>
      </c>
      <c r="F3" s="121"/>
      <c r="G3" s="68"/>
      <c r="H3" s="115"/>
      <c r="I3" s="115"/>
      <c r="J3" s="115"/>
      <c r="K3" s="115"/>
      <c r="L3" s="115"/>
      <c r="M3" s="115"/>
    </row>
    <row r="4" spans="2:13" ht="15.75" x14ac:dyDescent="0.25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15.75" x14ac:dyDescent="0.2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2:13" x14ac:dyDescent="0.2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2:13" s="4" customFormat="1" ht="35.1" customHeight="1" x14ac:dyDescent="0.2">
      <c r="B7" s="218" t="s">
        <v>157</v>
      </c>
      <c r="C7" s="213"/>
      <c r="D7" s="213"/>
      <c r="E7" s="213"/>
      <c r="F7" s="109"/>
      <c r="G7" s="109"/>
      <c r="H7" s="110"/>
      <c r="I7" s="117" t="s">
        <v>156</v>
      </c>
      <c r="J7" s="213"/>
      <c r="K7" s="109"/>
      <c r="L7" s="109"/>
      <c r="M7" s="109"/>
    </row>
    <row r="8" spans="2:13" s="4" customFormat="1" ht="35.1" customHeight="1" x14ac:dyDescent="0.2">
      <c r="B8" s="218" t="s">
        <v>160</v>
      </c>
      <c r="C8" s="213"/>
      <c r="D8" s="213"/>
      <c r="E8" s="213"/>
      <c r="F8" s="109"/>
      <c r="G8" s="109"/>
      <c r="H8" s="110"/>
      <c r="I8" s="117" t="s">
        <v>158</v>
      </c>
      <c r="J8" s="213"/>
      <c r="K8" s="109"/>
      <c r="L8" s="109"/>
      <c r="M8" s="109"/>
    </row>
    <row r="9" spans="2:13" s="4" customFormat="1" ht="35.1" customHeight="1" x14ac:dyDescent="0.2">
      <c r="B9" s="218" t="s">
        <v>161</v>
      </c>
      <c r="C9" s="213"/>
      <c r="D9" s="213"/>
      <c r="E9" s="213"/>
      <c r="F9" s="109"/>
      <c r="G9" s="109"/>
      <c r="H9" s="110"/>
      <c r="I9" s="117" t="s">
        <v>159</v>
      </c>
      <c r="J9" s="213"/>
      <c r="K9" s="109"/>
      <c r="L9" s="109"/>
      <c r="M9" s="109"/>
    </row>
    <row r="10" spans="2:13" s="4" customFormat="1" ht="35.1" customHeight="1" x14ac:dyDescent="0.2">
      <c r="B10" s="218" t="s">
        <v>101</v>
      </c>
      <c r="C10" s="213"/>
      <c r="D10" s="213"/>
      <c r="E10" s="213"/>
      <c r="F10" s="109"/>
      <c r="G10" s="109"/>
      <c r="H10" s="110"/>
      <c r="I10" s="117" t="s">
        <v>121</v>
      </c>
      <c r="J10" s="213"/>
      <c r="K10" s="109"/>
      <c r="L10" s="109"/>
      <c r="M10" s="109"/>
    </row>
    <row r="11" spans="2:13" ht="15.75" x14ac:dyDescent="0.25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2:13" ht="15.75" x14ac:dyDescent="0.25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2:13" ht="15.75" x14ac:dyDescent="0.25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</row>
    <row r="14" spans="2:13" ht="15.75" x14ac:dyDescent="0.25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2:13" ht="15.75" x14ac:dyDescent="0.2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</row>
    <row r="16" spans="2:13" ht="15.75" x14ac:dyDescent="0.25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2:13" ht="15.75" x14ac:dyDescent="0.2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</row>
    <row r="18" spans="2:13" ht="15.75" x14ac:dyDescent="0.25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</row>
    <row r="19" spans="2:13" s="2" customFormat="1" ht="18" x14ac:dyDescent="0.25">
      <c r="B19" s="230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2:13" s="2" customFormat="1" ht="30" customHeight="1" x14ac:dyDescent="0.25">
      <c r="B20" s="424" t="s">
        <v>30</v>
      </c>
      <c r="C20" s="425" t="s">
        <v>215</v>
      </c>
      <c r="D20" s="426"/>
      <c r="E20" s="427" t="s">
        <v>206</v>
      </c>
      <c r="F20" s="428"/>
      <c r="G20" s="428"/>
      <c r="H20" s="429"/>
      <c r="I20" s="427" t="s">
        <v>207</v>
      </c>
      <c r="J20" s="429"/>
      <c r="K20" s="425" t="s">
        <v>32</v>
      </c>
      <c r="L20" s="426"/>
      <c r="M20" s="423" t="s">
        <v>53</v>
      </c>
    </row>
    <row r="21" spans="2:13" s="2" customFormat="1" ht="45" customHeight="1" x14ac:dyDescent="0.25">
      <c r="B21" s="424"/>
      <c r="C21" s="77" t="s">
        <v>194</v>
      </c>
      <c r="D21" s="78" t="s">
        <v>205</v>
      </c>
      <c r="E21" s="77" t="s">
        <v>195</v>
      </c>
      <c r="F21" s="79" t="s">
        <v>196</v>
      </c>
      <c r="G21" s="79" t="s">
        <v>203</v>
      </c>
      <c r="H21" s="78" t="s">
        <v>191</v>
      </c>
      <c r="I21" s="77" t="s">
        <v>214</v>
      </c>
      <c r="J21" s="78" t="s">
        <v>213</v>
      </c>
      <c r="K21" s="80" t="s">
        <v>33</v>
      </c>
      <c r="L21" s="81" t="s">
        <v>31</v>
      </c>
      <c r="M21" s="423"/>
    </row>
    <row r="22" spans="2:13" s="2" customFormat="1" ht="24.95" customHeight="1" x14ac:dyDescent="0.25">
      <c r="B22" s="411" t="s">
        <v>190</v>
      </c>
      <c r="C22" s="419"/>
      <c r="D22" s="411"/>
      <c r="E22" s="214" t="s">
        <v>197</v>
      </c>
      <c r="F22" s="214" t="s">
        <v>198</v>
      </c>
      <c r="G22" s="216">
        <v>1500</v>
      </c>
      <c r="H22" s="421">
        <f>+G22+G23</f>
        <v>3000</v>
      </c>
      <c r="I22" s="421" t="s">
        <v>208</v>
      </c>
      <c r="J22" s="411"/>
      <c r="K22" s="417">
        <f>IF((J22-D22)=0,0,(J22-D22))</f>
        <v>0</v>
      </c>
      <c r="L22" s="417">
        <f>IFERROR(IF(D22=0,0,K22/D22*100),0)</f>
        <v>0</v>
      </c>
      <c r="M22" s="413">
        <f>IFERROR((L22*C22/100),0)</f>
        <v>0</v>
      </c>
    </row>
    <row r="23" spans="2:13" s="2" customFormat="1" ht="24.95" customHeight="1" x14ac:dyDescent="0.25">
      <c r="B23" s="412"/>
      <c r="C23" s="420"/>
      <c r="D23" s="412"/>
      <c r="E23" s="83" t="s">
        <v>198</v>
      </c>
      <c r="F23" s="84" t="s">
        <v>199</v>
      </c>
      <c r="G23" s="75">
        <v>1500</v>
      </c>
      <c r="H23" s="422"/>
      <c r="I23" s="422"/>
      <c r="J23" s="412"/>
      <c r="K23" s="418"/>
      <c r="L23" s="418"/>
      <c r="M23" s="414"/>
    </row>
    <row r="24" spans="2:13" s="2" customFormat="1" ht="24.95" customHeight="1" x14ac:dyDescent="0.25">
      <c r="B24" s="411" t="s">
        <v>192</v>
      </c>
      <c r="C24" s="419"/>
      <c r="D24" s="411"/>
      <c r="E24" s="214" t="s">
        <v>199</v>
      </c>
      <c r="F24" s="214" t="s">
        <v>201</v>
      </c>
      <c r="G24" s="216">
        <v>1000</v>
      </c>
      <c r="H24" s="421">
        <f>+G24+G25</f>
        <v>1500</v>
      </c>
      <c r="I24" s="421" t="s">
        <v>209</v>
      </c>
      <c r="J24" s="411"/>
      <c r="K24" s="417">
        <f t="shared" ref="K24" si="0">IF((J24-D24)=0,0,(J24-D24))</f>
        <v>0</v>
      </c>
      <c r="L24" s="417">
        <f>IFERROR(IF(D24=0,0,K24/D24*100),0)</f>
        <v>0</v>
      </c>
      <c r="M24" s="413">
        <f>IFERROR((L24*C24/100),0)</f>
        <v>0</v>
      </c>
    </row>
    <row r="25" spans="2:13" s="2" customFormat="1" ht="24.95" customHeight="1" x14ac:dyDescent="0.25">
      <c r="B25" s="412"/>
      <c r="C25" s="420"/>
      <c r="D25" s="412"/>
      <c r="E25" s="83" t="s">
        <v>201</v>
      </c>
      <c r="F25" s="84" t="s">
        <v>200</v>
      </c>
      <c r="G25" s="75">
        <v>500</v>
      </c>
      <c r="H25" s="422"/>
      <c r="I25" s="422"/>
      <c r="J25" s="412"/>
      <c r="K25" s="418"/>
      <c r="L25" s="418"/>
      <c r="M25" s="414"/>
    </row>
    <row r="26" spans="2:13" s="2" customFormat="1" ht="24.95" customHeight="1" x14ac:dyDescent="0.25">
      <c r="B26" s="411" t="s">
        <v>193</v>
      </c>
      <c r="C26" s="419"/>
      <c r="D26" s="411"/>
      <c r="E26" s="214" t="s">
        <v>200</v>
      </c>
      <c r="F26" s="214" t="s">
        <v>204</v>
      </c>
      <c r="G26" s="216">
        <v>670</v>
      </c>
      <c r="H26" s="421">
        <f>+G26+G27</f>
        <v>1000</v>
      </c>
      <c r="I26" s="421" t="s">
        <v>210</v>
      </c>
      <c r="J26" s="411"/>
      <c r="K26" s="417">
        <f t="shared" ref="K26" si="1">IF((J26-D26)=0,0,(J26-D26))</f>
        <v>0</v>
      </c>
      <c r="L26" s="417">
        <f>IFERROR(IF(D26=0,0,K26/D26*100),0)</f>
        <v>0</v>
      </c>
      <c r="M26" s="413">
        <f>IFERROR((L26*C26/100),0)</f>
        <v>0</v>
      </c>
    </row>
    <row r="27" spans="2:13" s="2" customFormat="1" ht="24.95" customHeight="1" x14ac:dyDescent="0.25">
      <c r="B27" s="412"/>
      <c r="C27" s="420"/>
      <c r="D27" s="412"/>
      <c r="E27" s="83" t="s">
        <v>204</v>
      </c>
      <c r="F27" s="84" t="s">
        <v>202</v>
      </c>
      <c r="G27" s="75">
        <v>330</v>
      </c>
      <c r="H27" s="422"/>
      <c r="I27" s="422"/>
      <c r="J27" s="412"/>
      <c r="K27" s="418"/>
      <c r="L27" s="418"/>
      <c r="M27" s="414"/>
    </row>
    <row r="28" spans="2:13" s="2" customFormat="1" ht="50.1" customHeight="1" thickBot="1" x14ac:dyDescent="0.3">
      <c r="B28" s="217" t="s">
        <v>36</v>
      </c>
      <c r="C28" s="15"/>
      <c r="D28" s="217"/>
      <c r="E28" s="18" t="s">
        <v>202</v>
      </c>
      <c r="F28" s="18" t="s">
        <v>212</v>
      </c>
      <c r="G28" s="76">
        <v>300</v>
      </c>
      <c r="H28" s="76">
        <v>300</v>
      </c>
      <c r="I28" s="76" t="s">
        <v>211</v>
      </c>
      <c r="J28" s="217"/>
      <c r="K28" s="67">
        <f>IF((J28-D28)=0,0,(J28-D28))</f>
        <v>0</v>
      </c>
      <c r="L28" s="215">
        <f>IFERROR(IF(D28=0,0,K28/D28*100),0)</f>
        <v>0</v>
      </c>
      <c r="M28" s="214">
        <f>IFERROR((L28*C28/100),0)</f>
        <v>0</v>
      </c>
    </row>
    <row r="29" spans="2:13" s="2" customFormat="1" ht="39.950000000000003" customHeight="1" thickBot="1" x14ac:dyDescent="0.3">
      <c r="B29" s="118"/>
      <c r="C29" s="118"/>
      <c r="D29" s="119"/>
      <c r="E29" s="119"/>
      <c r="F29" s="120"/>
      <c r="G29" s="118"/>
      <c r="H29" s="118"/>
      <c r="I29" s="118"/>
      <c r="J29" s="118"/>
      <c r="K29" s="415" t="s">
        <v>216</v>
      </c>
      <c r="L29" s="416"/>
      <c r="M29" s="85">
        <f>IF(SUM(M22:M28)=0,0,SUM(M22:M28))</f>
        <v>0</v>
      </c>
    </row>
    <row r="30" spans="2:13" s="2" customFormat="1" ht="39.950000000000003" customHeight="1" x14ac:dyDescent="0.25">
      <c r="B30" s="118"/>
      <c r="C30" s="118"/>
      <c r="D30" s="119"/>
      <c r="E30" s="119"/>
      <c r="F30" s="120"/>
      <c r="G30" s="118"/>
      <c r="H30" s="118"/>
      <c r="I30" s="118"/>
      <c r="J30" s="118"/>
      <c r="K30" s="229"/>
      <c r="L30" s="229"/>
      <c r="M30" s="232"/>
    </row>
    <row r="31" spans="2:13" s="2" customFormat="1" ht="39.950000000000003" customHeight="1" x14ac:dyDescent="0.25">
      <c r="B31" s="118"/>
      <c r="C31" s="118"/>
      <c r="D31" s="119"/>
      <c r="E31" s="119"/>
      <c r="F31" s="120"/>
      <c r="G31" s="118"/>
      <c r="H31" s="118"/>
      <c r="I31" s="118"/>
      <c r="J31" s="118"/>
      <c r="K31" s="229"/>
      <c r="L31" s="229"/>
      <c r="M31" s="232"/>
    </row>
    <row r="32" spans="2:13" s="2" customFormat="1" ht="39.950000000000003" customHeight="1" x14ac:dyDescent="0.25">
      <c r="B32" s="118"/>
      <c r="C32" s="118"/>
      <c r="D32" s="119"/>
      <c r="E32" s="119"/>
      <c r="F32" s="120"/>
      <c r="G32" s="118"/>
      <c r="H32" s="118"/>
      <c r="I32" s="118"/>
      <c r="J32" s="118"/>
      <c r="K32" s="229"/>
      <c r="L32" s="229"/>
      <c r="M32" s="232"/>
    </row>
  </sheetData>
  <mergeCells count="34">
    <mergeCell ref="M20:M21"/>
    <mergeCell ref="B20:B21"/>
    <mergeCell ref="C20:D20"/>
    <mergeCell ref="E20:H20"/>
    <mergeCell ref="I20:J20"/>
    <mergeCell ref="K20:L20"/>
    <mergeCell ref="K22:K23"/>
    <mergeCell ref="L22:L23"/>
    <mergeCell ref="M22:M23"/>
    <mergeCell ref="B24:B25"/>
    <mergeCell ref="C24:C25"/>
    <mergeCell ref="D24:D25"/>
    <mergeCell ref="H24:H25"/>
    <mergeCell ref="I24:I25"/>
    <mergeCell ref="J24:J25"/>
    <mergeCell ref="K24:K25"/>
    <mergeCell ref="B22:B23"/>
    <mergeCell ref="C22:C23"/>
    <mergeCell ref="D22:D23"/>
    <mergeCell ref="H22:H23"/>
    <mergeCell ref="I22:I23"/>
    <mergeCell ref="J22:J23"/>
    <mergeCell ref="M26:M27"/>
    <mergeCell ref="K29:L29"/>
    <mergeCell ref="L24:L25"/>
    <mergeCell ref="M24:M25"/>
    <mergeCell ref="B26:B27"/>
    <mergeCell ref="C26:C27"/>
    <mergeCell ref="D26:D27"/>
    <mergeCell ref="H26:H27"/>
    <mergeCell ref="I26:I27"/>
    <mergeCell ref="J26:J27"/>
    <mergeCell ref="K26:K27"/>
    <mergeCell ref="L26:L2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M48"/>
  <sheetViews>
    <sheetView showZeros="0" view="pageBreakPreview" zoomScale="70" zoomScaleNormal="100" zoomScaleSheetLayoutView="70" workbookViewId="0">
      <selection activeCell="H31" sqref="H31"/>
    </sheetView>
  </sheetViews>
  <sheetFormatPr baseColWidth="10" defaultRowHeight="15" x14ac:dyDescent="0.25"/>
  <cols>
    <col min="1" max="1" width="4.42578125" customWidth="1"/>
    <col min="2" max="2" width="18.140625" style="3" customWidth="1"/>
    <col min="3" max="13" width="11.7109375" style="3" customWidth="1"/>
  </cols>
  <sheetData>
    <row r="2" spans="2:13" s="2" customFormat="1" ht="35.1" customHeight="1" x14ac:dyDescent="0.25">
      <c r="B2" s="187"/>
      <c r="C2" s="187"/>
      <c r="D2" s="130" t="s">
        <v>217</v>
      </c>
      <c r="E2" s="187"/>
      <c r="F2" s="187"/>
      <c r="G2" s="187"/>
      <c r="H2" s="228"/>
      <c r="I2" s="228"/>
      <c r="J2" s="187"/>
      <c r="K2" s="187"/>
      <c r="L2" s="187"/>
      <c r="M2" s="187"/>
    </row>
    <row r="3" spans="2:13" ht="15.75" x14ac:dyDescent="0.25">
      <c r="B3" s="115"/>
      <c r="C3" s="115"/>
      <c r="D3" s="159" t="s">
        <v>269</v>
      </c>
      <c r="E3" s="226" t="s">
        <v>270</v>
      </c>
      <c r="F3" s="121"/>
      <c r="G3" s="68"/>
      <c r="H3" s="115"/>
      <c r="I3" s="115"/>
      <c r="J3" s="115"/>
      <c r="K3" s="115"/>
      <c r="L3" s="115"/>
      <c r="M3" s="115"/>
    </row>
    <row r="4" spans="2:13" ht="15.75" x14ac:dyDescent="0.25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15.75" x14ac:dyDescent="0.2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2:13" x14ac:dyDescent="0.2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2:13" s="4" customFormat="1" ht="35.1" customHeight="1" x14ac:dyDescent="0.2">
      <c r="B7" s="107" t="s">
        <v>157</v>
      </c>
      <c r="C7" s="108"/>
      <c r="D7" s="108"/>
      <c r="E7" s="108"/>
      <c r="F7" s="109"/>
      <c r="G7" s="109"/>
      <c r="H7" s="110"/>
      <c r="I7" s="117" t="s">
        <v>156</v>
      </c>
      <c r="J7" s="108"/>
      <c r="K7" s="109"/>
      <c r="L7" s="109"/>
      <c r="M7" s="109"/>
    </row>
    <row r="8" spans="2:13" s="4" customFormat="1" ht="35.1" customHeight="1" x14ac:dyDescent="0.2">
      <c r="B8" s="107" t="s">
        <v>160</v>
      </c>
      <c r="C8" s="108"/>
      <c r="D8" s="108"/>
      <c r="E8" s="108"/>
      <c r="F8" s="109"/>
      <c r="G8" s="109"/>
      <c r="H8" s="110"/>
      <c r="I8" s="117" t="s">
        <v>158</v>
      </c>
      <c r="J8" s="108"/>
      <c r="K8" s="109"/>
      <c r="L8" s="109"/>
      <c r="M8" s="109"/>
    </row>
    <row r="9" spans="2:13" s="4" customFormat="1" ht="35.1" customHeight="1" x14ac:dyDescent="0.2">
      <c r="B9" s="107" t="s">
        <v>161</v>
      </c>
      <c r="C9" s="108"/>
      <c r="D9" s="108"/>
      <c r="E9" s="108"/>
      <c r="F9" s="109"/>
      <c r="G9" s="109"/>
      <c r="H9" s="110"/>
      <c r="I9" s="117" t="s">
        <v>159</v>
      </c>
      <c r="J9" s="108"/>
      <c r="K9" s="109"/>
      <c r="L9" s="109"/>
      <c r="M9" s="109"/>
    </row>
    <row r="10" spans="2:13" s="4" customFormat="1" ht="35.1" customHeight="1" x14ac:dyDescent="0.2">
      <c r="B10" s="107" t="s">
        <v>101</v>
      </c>
      <c r="C10" s="108"/>
      <c r="D10" s="108"/>
      <c r="E10" s="108"/>
      <c r="F10" s="109"/>
      <c r="G10" s="109"/>
      <c r="H10" s="110"/>
      <c r="I10" s="117" t="s">
        <v>121</v>
      </c>
      <c r="J10" s="108"/>
      <c r="K10" s="109"/>
      <c r="L10" s="109"/>
      <c r="M10" s="109"/>
    </row>
    <row r="11" spans="2:13" ht="15.75" x14ac:dyDescent="0.25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2:13" ht="15.75" x14ac:dyDescent="0.25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2:13" ht="15.75" x14ac:dyDescent="0.25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</row>
    <row r="14" spans="2:13" ht="15.75" x14ac:dyDescent="0.25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2:13" ht="15.75" x14ac:dyDescent="0.2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</row>
    <row r="16" spans="2:13" ht="15.75" x14ac:dyDescent="0.25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2:13" ht="15.75" x14ac:dyDescent="0.2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</row>
    <row r="18" spans="2:13" ht="15.75" x14ac:dyDescent="0.25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</row>
    <row r="19" spans="2:13" s="2" customFormat="1" ht="18" x14ac:dyDescent="0.25">
      <c r="B19" s="230" t="s">
        <v>29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2:13" s="2" customFormat="1" ht="30" customHeight="1" x14ac:dyDescent="0.25">
      <c r="B20" s="424" t="s">
        <v>30</v>
      </c>
      <c r="C20" s="425" t="s">
        <v>215</v>
      </c>
      <c r="D20" s="426"/>
      <c r="E20" s="427" t="s">
        <v>206</v>
      </c>
      <c r="F20" s="428"/>
      <c r="G20" s="428"/>
      <c r="H20" s="429"/>
      <c r="I20" s="427" t="s">
        <v>207</v>
      </c>
      <c r="J20" s="429"/>
      <c r="K20" s="425" t="s">
        <v>32</v>
      </c>
      <c r="L20" s="426"/>
      <c r="M20" s="423" t="s">
        <v>53</v>
      </c>
    </row>
    <row r="21" spans="2:13" s="2" customFormat="1" ht="45" customHeight="1" x14ac:dyDescent="0.25">
      <c r="B21" s="424"/>
      <c r="C21" s="77" t="s">
        <v>194</v>
      </c>
      <c r="D21" s="78" t="s">
        <v>205</v>
      </c>
      <c r="E21" s="77" t="s">
        <v>195</v>
      </c>
      <c r="F21" s="79" t="s">
        <v>196</v>
      </c>
      <c r="G21" s="79" t="s">
        <v>203</v>
      </c>
      <c r="H21" s="78" t="s">
        <v>191</v>
      </c>
      <c r="I21" s="77" t="s">
        <v>214</v>
      </c>
      <c r="J21" s="78" t="s">
        <v>213</v>
      </c>
      <c r="K21" s="80" t="s">
        <v>33</v>
      </c>
      <c r="L21" s="81" t="s">
        <v>31</v>
      </c>
      <c r="M21" s="423"/>
    </row>
    <row r="22" spans="2:13" s="2" customFormat="1" ht="20.100000000000001" customHeight="1" x14ac:dyDescent="0.25">
      <c r="B22" s="411" t="s">
        <v>190</v>
      </c>
      <c r="C22" s="419"/>
      <c r="D22" s="411"/>
      <c r="E22" s="82" t="s">
        <v>197</v>
      </c>
      <c r="F22" s="82" t="s">
        <v>198</v>
      </c>
      <c r="G22" s="74">
        <v>3000</v>
      </c>
      <c r="H22" s="421">
        <f>+G22+G23</f>
        <v>5000</v>
      </c>
      <c r="I22" s="421" t="s">
        <v>208</v>
      </c>
      <c r="J22" s="411"/>
      <c r="K22" s="417">
        <f>IF((J22-D22)=0,0,(J22-D22))</f>
        <v>0</v>
      </c>
      <c r="L22" s="417">
        <f>IFERROR(IF(D22=0,0,K22/D22*100),0)</f>
        <v>0</v>
      </c>
      <c r="M22" s="413">
        <f>IFERROR((L22*C22/100),0)</f>
        <v>0</v>
      </c>
    </row>
    <row r="23" spans="2:13" s="2" customFormat="1" ht="20.100000000000001" customHeight="1" x14ac:dyDescent="0.25">
      <c r="B23" s="412"/>
      <c r="C23" s="420"/>
      <c r="D23" s="412"/>
      <c r="E23" s="83" t="s">
        <v>198</v>
      </c>
      <c r="F23" s="84" t="s">
        <v>199</v>
      </c>
      <c r="G23" s="75">
        <v>2000</v>
      </c>
      <c r="H23" s="422"/>
      <c r="I23" s="422"/>
      <c r="J23" s="412"/>
      <c r="K23" s="418"/>
      <c r="L23" s="418"/>
      <c r="M23" s="414"/>
    </row>
    <row r="24" spans="2:13" s="2" customFormat="1" ht="20.100000000000001" customHeight="1" x14ac:dyDescent="0.25">
      <c r="B24" s="411" t="s">
        <v>192</v>
      </c>
      <c r="C24" s="419"/>
      <c r="D24" s="411"/>
      <c r="E24" s="82" t="s">
        <v>199</v>
      </c>
      <c r="F24" s="82" t="s">
        <v>201</v>
      </c>
      <c r="G24" s="74">
        <v>1000</v>
      </c>
      <c r="H24" s="421">
        <f>+G24+G25</f>
        <v>1500</v>
      </c>
      <c r="I24" s="421" t="s">
        <v>209</v>
      </c>
      <c r="J24" s="411"/>
      <c r="K24" s="417">
        <f t="shared" ref="K24" si="0">IF((J24-D24)=0,0,(J24-D24))</f>
        <v>0</v>
      </c>
      <c r="L24" s="417">
        <f>IFERROR(IF(D24=0,0,K24/D24*100),0)</f>
        <v>0</v>
      </c>
      <c r="M24" s="413">
        <f>IFERROR((L24*C24/100),0)</f>
        <v>0</v>
      </c>
    </row>
    <row r="25" spans="2:13" s="2" customFormat="1" ht="20.100000000000001" customHeight="1" x14ac:dyDescent="0.25">
      <c r="B25" s="412"/>
      <c r="C25" s="420"/>
      <c r="D25" s="412"/>
      <c r="E25" s="83" t="s">
        <v>201</v>
      </c>
      <c r="F25" s="84" t="s">
        <v>200</v>
      </c>
      <c r="G25" s="75">
        <v>500</v>
      </c>
      <c r="H25" s="422"/>
      <c r="I25" s="422"/>
      <c r="J25" s="412"/>
      <c r="K25" s="418"/>
      <c r="L25" s="418"/>
      <c r="M25" s="414"/>
    </row>
    <row r="26" spans="2:13" s="2" customFormat="1" ht="20.100000000000001" customHeight="1" x14ac:dyDescent="0.25">
      <c r="B26" s="411" t="s">
        <v>193</v>
      </c>
      <c r="C26" s="419"/>
      <c r="D26" s="411"/>
      <c r="E26" s="82" t="s">
        <v>200</v>
      </c>
      <c r="F26" s="82" t="s">
        <v>204</v>
      </c>
      <c r="G26" s="74">
        <v>670</v>
      </c>
      <c r="H26" s="421">
        <f>+G26+G27</f>
        <v>1000</v>
      </c>
      <c r="I26" s="421" t="s">
        <v>210</v>
      </c>
      <c r="J26" s="411"/>
      <c r="K26" s="417">
        <f t="shared" ref="K26" si="1">IF((J26-D26)=0,0,(J26-D26))</f>
        <v>0</v>
      </c>
      <c r="L26" s="417">
        <f>IFERROR(IF(D26=0,0,K26/D26*100),0)</f>
        <v>0</v>
      </c>
      <c r="M26" s="413">
        <f>IFERROR((L26*C26/100),0)</f>
        <v>0</v>
      </c>
    </row>
    <row r="27" spans="2:13" s="2" customFormat="1" ht="20.100000000000001" customHeight="1" x14ac:dyDescent="0.25">
      <c r="B27" s="412"/>
      <c r="C27" s="420"/>
      <c r="D27" s="412"/>
      <c r="E27" s="83" t="s">
        <v>204</v>
      </c>
      <c r="F27" s="84" t="s">
        <v>202</v>
      </c>
      <c r="G27" s="75">
        <v>330</v>
      </c>
      <c r="H27" s="422"/>
      <c r="I27" s="422"/>
      <c r="J27" s="412"/>
      <c r="K27" s="418"/>
      <c r="L27" s="418"/>
      <c r="M27" s="414"/>
    </row>
    <row r="28" spans="2:13" s="2" customFormat="1" ht="30" customHeight="1" thickBot="1" x14ac:dyDescent="0.3">
      <c r="B28" s="58" t="s">
        <v>36</v>
      </c>
      <c r="C28" s="15"/>
      <c r="D28" s="58"/>
      <c r="E28" s="18" t="s">
        <v>202</v>
      </c>
      <c r="F28" s="18" t="s">
        <v>212</v>
      </c>
      <c r="G28" s="76">
        <v>300</v>
      </c>
      <c r="H28" s="76">
        <v>300</v>
      </c>
      <c r="I28" s="76" t="s">
        <v>211</v>
      </c>
      <c r="J28" s="58"/>
      <c r="K28" s="67">
        <f>IF((J28-D28)=0,0,(J28-D28))</f>
        <v>0</v>
      </c>
      <c r="L28" s="73">
        <f>IFERROR(IF(D28=0,0,K28/D28*100),0)</f>
        <v>0</v>
      </c>
      <c r="M28" s="82">
        <f>IFERROR((L28*C28/100),0)</f>
        <v>0</v>
      </c>
    </row>
    <row r="29" spans="2:13" s="2" customFormat="1" ht="39.950000000000003" customHeight="1" thickBot="1" x14ac:dyDescent="0.3">
      <c r="B29" s="118"/>
      <c r="C29" s="118"/>
      <c r="D29" s="119"/>
      <c r="E29" s="119"/>
      <c r="F29" s="120"/>
      <c r="G29" s="118"/>
      <c r="H29" s="118"/>
      <c r="I29" s="118"/>
      <c r="J29" s="118"/>
      <c r="K29" s="415" t="s">
        <v>216</v>
      </c>
      <c r="L29" s="416"/>
      <c r="M29" s="85">
        <f>IF(SUM(M22:M28)=0,0,SUM(M22:M28))</f>
        <v>0</v>
      </c>
    </row>
    <row r="30" spans="2:13" s="2" customFormat="1" ht="39.950000000000003" customHeight="1" x14ac:dyDescent="0.25">
      <c r="B30" s="118"/>
      <c r="C30" s="118"/>
      <c r="D30" s="119"/>
      <c r="E30" s="119"/>
      <c r="F30" s="120"/>
      <c r="G30" s="118"/>
      <c r="H30" s="118"/>
      <c r="I30" s="118"/>
      <c r="J30" s="118"/>
      <c r="K30" s="229"/>
      <c r="L30" s="229"/>
      <c r="M30" s="232"/>
    </row>
    <row r="31" spans="2:13" s="2" customFormat="1" ht="39.950000000000003" customHeight="1" x14ac:dyDescent="0.25">
      <c r="B31" s="118"/>
      <c r="C31" s="118"/>
      <c r="D31" s="119"/>
      <c r="E31" s="119"/>
      <c r="F31" s="120"/>
      <c r="G31" s="118"/>
      <c r="H31" s="118"/>
      <c r="I31" s="118"/>
      <c r="J31" s="118"/>
      <c r="K31" s="229"/>
      <c r="L31" s="229"/>
      <c r="M31" s="232"/>
    </row>
    <row r="32" spans="2:13" s="2" customFormat="1" ht="39.950000000000003" customHeight="1" x14ac:dyDescent="0.25">
      <c r="B32" s="118"/>
      <c r="C32" s="118"/>
      <c r="D32" s="119"/>
      <c r="E32" s="119"/>
      <c r="F32" s="120"/>
      <c r="G32" s="118"/>
      <c r="H32" s="118"/>
      <c r="I32" s="118"/>
      <c r="J32" s="118"/>
      <c r="K32" s="229"/>
      <c r="L32" s="229"/>
      <c r="M32" s="232"/>
    </row>
    <row r="33" spans="2:13" s="2" customFormat="1" ht="39.950000000000003" customHeight="1" x14ac:dyDescent="0.25">
      <c r="B33" s="118"/>
      <c r="C33" s="118"/>
      <c r="D33" s="119"/>
      <c r="E33" s="119"/>
      <c r="F33" s="120"/>
      <c r="G33" s="118"/>
      <c r="H33" s="118"/>
      <c r="I33" s="118"/>
      <c r="J33" s="118"/>
      <c r="K33" s="229"/>
      <c r="L33" s="229"/>
      <c r="M33" s="232"/>
    </row>
    <row r="34" spans="2:13" s="2" customFormat="1" ht="15.75" x14ac:dyDescent="0.25">
      <c r="B34" s="118"/>
      <c r="C34" s="118"/>
      <c r="D34" s="118"/>
      <c r="E34" s="119"/>
      <c r="F34" s="118"/>
      <c r="G34" s="118"/>
      <c r="H34" s="118"/>
      <c r="I34" s="118"/>
      <c r="J34" s="118"/>
      <c r="K34" s="118"/>
      <c r="L34" s="118"/>
      <c r="M34" s="118"/>
    </row>
    <row r="35" spans="2:13" s="2" customFormat="1" ht="15.75" x14ac:dyDescent="0.25">
      <c r="B35" s="118"/>
      <c r="C35" s="118"/>
      <c r="D35" s="118"/>
      <c r="E35" s="119"/>
      <c r="F35" s="118"/>
      <c r="G35" s="118"/>
      <c r="H35" s="118"/>
      <c r="I35" s="118"/>
      <c r="J35" s="118"/>
      <c r="K35" s="118"/>
      <c r="L35" s="118"/>
      <c r="M35" s="118"/>
    </row>
    <row r="36" spans="2:13" s="2" customFormat="1" ht="15.75" x14ac:dyDescent="0.25">
      <c r="B36" s="118"/>
      <c r="C36" s="118"/>
      <c r="D36" s="118"/>
      <c r="E36" s="119"/>
      <c r="F36" s="118"/>
      <c r="G36" s="118"/>
      <c r="H36" s="118"/>
      <c r="I36" s="118"/>
      <c r="J36" s="118"/>
      <c r="K36" s="118"/>
      <c r="L36" s="118"/>
      <c r="M36" s="118"/>
    </row>
    <row r="37" spans="2:13" s="2" customFormat="1" ht="15.75" x14ac:dyDescent="0.25">
      <c r="B37" s="118"/>
      <c r="C37" s="118"/>
      <c r="D37" s="118"/>
      <c r="E37" s="119"/>
      <c r="F37" s="118"/>
      <c r="G37" s="118"/>
      <c r="H37" s="118"/>
      <c r="I37" s="118"/>
      <c r="J37" s="118"/>
      <c r="K37" s="118"/>
      <c r="L37" s="118"/>
      <c r="M37" s="118"/>
    </row>
    <row r="38" spans="2:13" s="2" customFormat="1" ht="18" x14ac:dyDescent="0.25">
      <c r="B38" s="230" t="s">
        <v>34</v>
      </c>
      <c r="C38" s="118"/>
      <c r="D38" s="118"/>
      <c r="E38" s="119"/>
      <c r="F38" s="118"/>
      <c r="G38" s="118"/>
      <c r="H38" s="118"/>
      <c r="I38" s="118"/>
      <c r="J38" s="118"/>
      <c r="K38" s="118"/>
      <c r="L38" s="118"/>
      <c r="M38" s="118"/>
    </row>
    <row r="39" spans="2:13" s="2" customFormat="1" ht="30" customHeight="1" x14ac:dyDescent="0.25">
      <c r="B39" s="424" t="s">
        <v>30</v>
      </c>
      <c r="C39" s="425" t="s">
        <v>215</v>
      </c>
      <c r="D39" s="426"/>
      <c r="E39" s="427" t="s">
        <v>206</v>
      </c>
      <c r="F39" s="428"/>
      <c r="G39" s="428"/>
      <c r="H39" s="429"/>
      <c r="I39" s="427" t="s">
        <v>207</v>
      </c>
      <c r="J39" s="429"/>
      <c r="K39" s="425" t="s">
        <v>32</v>
      </c>
      <c r="L39" s="426"/>
      <c r="M39" s="423" t="s">
        <v>53</v>
      </c>
    </row>
    <row r="40" spans="2:13" s="2" customFormat="1" ht="45" customHeight="1" x14ac:dyDescent="0.25">
      <c r="B40" s="424"/>
      <c r="C40" s="77" t="s">
        <v>194</v>
      </c>
      <c r="D40" s="78" t="s">
        <v>205</v>
      </c>
      <c r="E40" s="77" t="s">
        <v>195</v>
      </c>
      <c r="F40" s="79" t="s">
        <v>196</v>
      </c>
      <c r="G40" s="79" t="s">
        <v>203</v>
      </c>
      <c r="H40" s="78" t="s">
        <v>191</v>
      </c>
      <c r="I40" s="77" t="s">
        <v>214</v>
      </c>
      <c r="J40" s="78" t="s">
        <v>213</v>
      </c>
      <c r="K40" s="80" t="s">
        <v>33</v>
      </c>
      <c r="L40" s="81" t="s">
        <v>31</v>
      </c>
      <c r="M40" s="423"/>
    </row>
    <row r="41" spans="2:13" s="2" customFormat="1" ht="30" customHeight="1" x14ac:dyDescent="0.25">
      <c r="B41" s="58" t="s">
        <v>36</v>
      </c>
      <c r="C41" s="15"/>
      <c r="D41" s="58"/>
      <c r="E41" s="18" t="s">
        <v>202</v>
      </c>
      <c r="F41" s="18" t="s">
        <v>212</v>
      </c>
      <c r="G41" s="76">
        <v>100</v>
      </c>
      <c r="H41" s="76">
        <v>100</v>
      </c>
      <c r="I41" s="76" t="s">
        <v>212</v>
      </c>
      <c r="J41" s="58"/>
      <c r="K41" s="67">
        <f t="shared" ref="K41:K47" si="2">IF((J41-D41)=0,0,(J41-D41))</f>
        <v>0</v>
      </c>
      <c r="L41" s="67">
        <f t="shared" ref="L41:L47" si="3">IFERROR(IF(D41=0,0,K41/D41*100),0)</f>
        <v>0</v>
      </c>
      <c r="M41" s="18">
        <f t="shared" ref="M41:M47" si="4">IFERROR((L41*C41/100),0)</f>
        <v>0</v>
      </c>
    </row>
    <row r="42" spans="2:13" s="2" customFormat="1" ht="30" customHeight="1" x14ac:dyDescent="0.25">
      <c r="B42" s="58" t="s">
        <v>35</v>
      </c>
      <c r="C42" s="15"/>
      <c r="D42" s="58"/>
      <c r="E42" s="18" t="s">
        <v>212</v>
      </c>
      <c r="F42" s="18" t="s">
        <v>218</v>
      </c>
      <c r="G42" s="76">
        <v>100</v>
      </c>
      <c r="H42" s="76">
        <v>100</v>
      </c>
      <c r="I42" s="76" t="s">
        <v>218</v>
      </c>
      <c r="J42" s="58"/>
      <c r="K42" s="67">
        <f t="shared" si="2"/>
        <v>0</v>
      </c>
      <c r="L42" s="67">
        <f t="shared" si="3"/>
        <v>0</v>
      </c>
      <c r="M42" s="18">
        <f t="shared" si="4"/>
        <v>0</v>
      </c>
    </row>
    <row r="43" spans="2:13" s="2" customFormat="1" ht="30" customHeight="1" x14ac:dyDescent="0.25">
      <c r="B43" s="58" t="s">
        <v>37</v>
      </c>
      <c r="C43" s="15"/>
      <c r="D43" s="58"/>
      <c r="E43" s="18" t="s">
        <v>218</v>
      </c>
      <c r="F43" s="18" t="s">
        <v>219</v>
      </c>
      <c r="G43" s="76">
        <v>100</v>
      </c>
      <c r="H43" s="76">
        <v>100</v>
      </c>
      <c r="I43" s="76" t="s">
        <v>219</v>
      </c>
      <c r="J43" s="58"/>
      <c r="K43" s="67">
        <f t="shared" si="2"/>
        <v>0</v>
      </c>
      <c r="L43" s="67">
        <f t="shared" si="3"/>
        <v>0</v>
      </c>
      <c r="M43" s="18">
        <f t="shared" si="4"/>
        <v>0</v>
      </c>
    </row>
    <row r="44" spans="2:13" s="2" customFormat="1" ht="30" customHeight="1" x14ac:dyDescent="0.25">
      <c r="B44" s="58" t="s">
        <v>38</v>
      </c>
      <c r="C44" s="15"/>
      <c r="D44" s="58"/>
      <c r="E44" s="18" t="s">
        <v>219</v>
      </c>
      <c r="F44" s="18" t="s">
        <v>220</v>
      </c>
      <c r="G44" s="76">
        <v>100</v>
      </c>
      <c r="H44" s="76">
        <v>100</v>
      </c>
      <c r="I44" s="76" t="s">
        <v>220</v>
      </c>
      <c r="J44" s="58"/>
      <c r="K44" s="67">
        <f t="shared" si="2"/>
        <v>0</v>
      </c>
      <c r="L44" s="67">
        <f t="shared" si="3"/>
        <v>0</v>
      </c>
      <c r="M44" s="18">
        <f t="shared" si="4"/>
        <v>0</v>
      </c>
    </row>
    <row r="45" spans="2:13" s="2" customFormat="1" ht="30" customHeight="1" x14ac:dyDescent="0.25">
      <c r="B45" s="58" t="s">
        <v>39</v>
      </c>
      <c r="C45" s="15"/>
      <c r="D45" s="58"/>
      <c r="E45" s="18" t="s">
        <v>220</v>
      </c>
      <c r="F45" s="18" t="s">
        <v>221</v>
      </c>
      <c r="G45" s="76">
        <v>100</v>
      </c>
      <c r="H45" s="76">
        <v>100</v>
      </c>
      <c r="I45" s="76" t="s">
        <v>221</v>
      </c>
      <c r="J45" s="58"/>
      <c r="K45" s="67">
        <f t="shared" si="2"/>
        <v>0</v>
      </c>
      <c r="L45" s="67">
        <f t="shared" si="3"/>
        <v>0</v>
      </c>
      <c r="M45" s="18">
        <f t="shared" si="4"/>
        <v>0</v>
      </c>
    </row>
    <row r="46" spans="2:13" s="2" customFormat="1" ht="30" customHeight="1" x14ac:dyDescent="0.25">
      <c r="B46" s="58" t="s">
        <v>40</v>
      </c>
      <c r="C46" s="15"/>
      <c r="D46" s="58"/>
      <c r="E46" s="18"/>
      <c r="F46" s="18"/>
      <c r="G46" s="76"/>
      <c r="H46" s="76"/>
      <c r="I46" s="76"/>
      <c r="J46" s="58"/>
      <c r="K46" s="67">
        <f t="shared" si="2"/>
        <v>0</v>
      </c>
      <c r="L46" s="67">
        <f t="shared" si="3"/>
        <v>0</v>
      </c>
      <c r="M46" s="18">
        <f t="shared" si="4"/>
        <v>0</v>
      </c>
    </row>
    <row r="47" spans="2:13" s="2" customFormat="1" ht="30" customHeight="1" thickBot="1" x14ac:dyDescent="0.3">
      <c r="B47" s="58" t="s">
        <v>41</v>
      </c>
      <c r="C47" s="15"/>
      <c r="D47" s="58"/>
      <c r="E47" s="18"/>
      <c r="F47" s="18"/>
      <c r="G47" s="76"/>
      <c r="H47" s="76"/>
      <c r="I47" s="76"/>
      <c r="J47" s="58"/>
      <c r="K47" s="73">
        <f t="shared" si="2"/>
        <v>0</v>
      </c>
      <c r="L47" s="73">
        <f t="shared" si="3"/>
        <v>0</v>
      </c>
      <c r="M47" s="82">
        <f t="shared" si="4"/>
        <v>0</v>
      </c>
    </row>
    <row r="48" spans="2:13" s="2" customFormat="1" ht="39.950000000000003" customHeight="1" thickBot="1" x14ac:dyDescent="0.3">
      <c r="B48" s="118"/>
      <c r="C48" s="118"/>
      <c r="D48" s="116"/>
      <c r="E48" s="120"/>
      <c r="F48" s="120"/>
      <c r="G48" s="118"/>
      <c r="H48" s="118"/>
      <c r="I48" s="118"/>
      <c r="J48" s="116"/>
      <c r="K48" s="430" t="s">
        <v>216</v>
      </c>
      <c r="L48" s="431"/>
      <c r="M48" s="85">
        <f>IF(SUM(M41:M47)=0,0,SUM(M41:M47))</f>
        <v>0</v>
      </c>
    </row>
  </sheetData>
  <mergeCells count="41">
    <mergeCell ref="M39:M40"/>
    <mergeCell ref="B20:B21"/>
    <mergeCell ref="B39:B40"/>
    <mergeCell ref="K20:L20"/>
    <mergeCell ref="M20:M21"/>
    <mergeCell ref="B22:B23"/>
    <mergeCell ref="C22:C23"/>
    <mergeCell ref="H22:H23"/>
    <mergeCell ref="D22:D23"/>
    <mergeCell ref="K39:L39"/>
    <mergeCell ref="B24:B25"/>
    <mergeCell ref="B26:B27"/>
    <mergeCell ref="D24:D25"/>
    <mergeCell ref="D26:D27"/>
    <mergeCell ref="C24:C25"/>
    <mergeCell ref="C26:C27"/>
    <mergeCell ref="C20:D20"/>
    <mergeCell ref="E20:H20"/>
    <mergeCell ref="I22:I23"/>
    <mergeCell ref="I24:I25"/>
    <mergeCell ref="I26:I27"/>
    <mergeCell ref="I20:J20"/>
    <mergeCell ref="J22:J23"/>
    <mergeCell ref="J24:J25"/>
    <mergeCell ref="J26:J27"/>
    <mergeCell ref="K48:L48"/>
    <mergeCell ref="M22:M23"/>
    <mergeCell ref="M24:M25"/>
    <mergeCell ref="M26:M27"/>
    <mergeCell ref="C39:D39"/>
    <mergeCell ref="E39:H39"/>
    <mergeCell ref="I39:J39"/>
    <mergeCell ref="K29:L29"/>
    <mergeCell ref="K22:K23"/>
    <mergeCell ref="K24:K25"/>
    <mergeCell ref="K26:K27"/>
    <mergeCell ref="L22:L23"/>
    <mergeCell ref="L24:L25"/>
    <mergeCell ref="L26:L27"/>
    <mergeCell ref="H24:H25"/>
    <mergeCell ref="H26:H2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3"/>
  <sheetViews>
    <sheetView showZeros="0" view="pageBreakPreview" zoomScale="85" zoomScaleNormal="100" zoomScaleSheetLayoutView="85" workbookViewId="0">
      <selection activeCell="A2" sqref="A2:XFD2"/>
    </sheetView>
  </sheetViews>
  <sheetFormatPr baseColWidth="10" defaultRowHeight="15.75" x14ac:dyDescent="0.25"/>
  <cols>
    <col min="1" max="1" width="3.42578125" customWidth="1"/>
    <col min="2" max="2" width="18" style="13" customWidth="1"/>
    <col min="3" max="6" width="16.7109375" style="13" customWidth="1"/>
    <col min="7" max="7" width="17.7109375" style="13" customWidth="1"/>
    <col min="8" max="8" width="16.7109375" style="13" customWidth="1"/>
  </cols>
  <sheetData>
    <row r="2" spans="2:8" s="2" customFormat="1" ht="35.1" customHeight="1" x14ac:dyDescent="0.25">
      <c r="B2" s="126"/>
      <c r="C2" s="126"/>
      <c r="D2" s="186" t="s">
        <v>227</v>
      </c>
      <c r="E2" s="126"/>
      <c r="F2" s="126"/>
      <c r="G2" s="126"/>
      <c r="H2" s="126"/>
    </row>
    <row r="3" spans="2:8" ht="15" customHeight="1" x14ac:dyDescent="0.35">
      <c r="B3" s="122"/>
      <c r="C3" s="121"/>
      <c r="D3" s="72" t="s">
        <v>269</v>
      </c>
      <c r="E3" s="227" t="s">
        <v>270</v>
      </c>
      <c r="F3" s="121"/>
      <c r="G3" s="121"/>
      <c r="H3" s="121"/>
    </row>
    <row r="4" spans="2:8" ht="15" customHeight="1" x14ac:dyDescent="0.35">
      <c r="B4" s="122"/>
      <c r="C4" s="121"/>
      <c r="D4" s="121"/>
      <c r="E4" s="121"/>
      <c r="F4" s="121"/>
      <c r="G4" s="121"/>
      <c r="H4" s="121"/>
    </row>
    <row r="5" spans="2:8" ht="15" customHeight="1" x14ac:dyDescent="0.35">
      <c r="B5" s="122"/>
      <c r="C5" s="121"/>
      <c r="D5" s="121"/>
      <c r="E5" s="121"/>
      <c r="F5" s="121"/>
      <c r="G5" s="121"/>
      <c r="H5" s="121"/>
    </row>
    <row r="6" spans="2:8" ht="23.25" x14ac:dyDescent="0.35">
      <c r="B6" s="122"/>
      <c r="C6" s="121"/>
      <c r="D6" s="121"/>
      <c r="E6" s="121"/>
      <c r="F6" s="121"/>
      <c r="G6" s="121"/>
      <c r="H6" s="121"/>
    </row>
    <row r="7" spans="2:8" ht="23.25" x14ac:dyDescent="0.35">
      <c r="B7" s="122"/>
      <c r="C7" s="121"/>
      <c r="D7" s="121"/>
      <c r="E7" s="121"/>
      <c r="F7" s="121"/>
      <c r="G7" s="121"/>
      <c r="H7" s="121"/>
    </row>
    <row r="8" spans="2:8" ht="30" customHeight="1" x14ac:dyDescent="0.25">
      <c r="B8" s="107" t="s">
        <v>157</v>
      </c>
      <c r="C8" s="108"/>
      <c r="D8" s="108"/>
      <c r="E8" s="127"/>
      <c r="F8" s="107" t="s">
        <v>156</v>
      </c>
      <c r="G8" s="108"/>
      <c r="H8" s="127"/>
    </row>
    <row r="9" spans="2:8" ht="30" customHeight="1" x14ac:dyDescent="0.25">
      <c r="B9" s="107" t="s">
        <v>160</v>
      </c>
      <c r="C9" s="108"/>
      <c r="D9" s="108"/>
      <c r="E9" s="127"/>
      <c r="F9" s="107" t="s">
        <v>158</v>
      </c>
      <c r="G9" s="108"/>
      <c r="H9" s="127"/>
    </row>
    <row r="10" spans="2:8" ht="30" customHeight="1" x14ac:dyDescent="0.25">
      <c r="B10" s="107" t="s">
        <v>161</v>
      </c>
      <c r="C10" s="108"/>
      <c r="D10" s="108"/>
      <c r="E10" s="127"/>
      <c r="F10" s="107" t="s">
        <v>159</v>
      </c>
      <c r="G10" s="108"/>
      <c r="H10" s="127"/>
    </row>
    <row r="11" spans="2:8" ht="30" customHeight="1" x14ac:dyDescent="0.25">
      <c r="B11" s="107" t="s">
        <v>101</v>
      </c>
      <c r="C11" s="108"/>
      <c r="D11" s="108"/>
      <c r="E11" s="127"/>
      <c r="F11" s="107" t="s">
        <v>121</v>
      </c>
      <c r="G11" s="108"/>
      <c r="H11" s="127"/>
    </row>
    <row r="12" spans="2:8" ht="23.25" x14ac:dyDescent="0.35">
      <c r="B12" s="122"/>
      <c r="C12" s="121"/>
      <c r="D12" s="121"/>
      <c r="E12" s="121"/>
      <c r="F12" s="121"/>
      <c r="G12" s="121"/>
      <c r="H12" s="121"/>
    </row>
    <row r="13" spans="2:8" ht="23.25" x14ac:dyDescent="0.35">
      <c r="B13" s="122"/>
      <c r="C13" s="121"/>
      <c r="D13" s="121"/>
      <c r="E13" s="121"/>
      <c r="F13" s="121"/>
      <c r="G13" s="121"/>
      <c r="H13" s="121"/>
    </row>
    <row r="14" spans="2:8" ht="23.25" x14ac:dyDescent="0.35">
      <c r="B14" s="122"/>
      <c r="C14" s="121"/>
      <c r="D14" s="121"/>
      <c r="E14" s="121"/>
      <c r="F14" s="121"/>
      <c r="G14" s="121"/>
      <c r="H14" s="121"/>
    </row>
    <row r="15" spans="2:8" ht="23.25" x14ac:dyDescent="0.35">
      <c r="B15" s="122"/>
      <c r="C15" s="121"/>
      <c r="D15" s="121"/>
      <c r="E15" s="121"/>
      <c r="F15" s="121"/>
      <c r="G15" s="121"/>
      <c r="H15" s="121"/>
    </row>
    <row r="16" spans="2:8" ht="23.25" x14ac:dyDescent="0.35">
      <c r="B16" s="122"/>
      <c r="C16" s="121"/>
      <c r="D16" s="121"/>
      <c r="E16" s="121"/>
      <c r="F16" s="121"/>
      <c r="G16" s="121"/>
      <c r="H16" s="121"/>
    </row>
    <row r="17" spans="1:11" x14ac:dyDescent="0.25">
      <c r="B17" s="121"/>
      <c r="C17" s="121"/>
      <c r="D17" s="121"/>
      <c r="E17" s="121"/>
      <c r="F17" s="121"/>
      <c r="G17" s="121"/>
      <c r="H17" s="121"/>
    </row>
    <row r="18" spans="1:11" x14ac:dyDescent="0.25">
      <c r="B18" s="121"/>
      <c r="C18" s="121"/>
      <c r="D18" s="121"/>
      <c r="E18" s="121"/>
      <c r="F18" s="121"/>
      <c r="G18" s="121"/>
      <c r="H18" s="121"/>
    </row>
    <row r="19" spans="1:11" s="2" customFormat="1" ht="35.1" customHeight="1" x14ac:dyDescent="0.25">
      <c r="B19" s="407" t="s">
        <v>173</v>
      </c>
      <c r="C19" s="407"/>
      <c r="D19" s="407"/>
      <c r="E19" s="407" t="s">
        <v>176</v>
      </c>
      <c r="F19" s="407"/>
      <c r="G19" s="407"/>
      <c r="H19" s="407"/>
    </row>
    <row r="20" spans="1:11" s="2" customFormat="1" ht="35.1" customHeight="1" x14ac:dyDescent="0.25">
      <c r="B20" s="353" t="s">
        <v>174</v>
      </c>
      <c r="C20" s="353" t="s">
        <v>175</v>
      </c>
      <c r="D20" s="353" t="s">
        <v>172</v>
      </c>
      <c r="E20" s="353" t="s">
        <v>177</v>
      </c>
      <c r="F20" s="353" t="s">
        <v>178</v>
      </c>
      <c r="G20" s="353" t="s">
        <v>180</v>
      </c>
      <c r="H20" s="353" t="s">
        <v>179</v>
      </c>
    </row>
    <row r="21" spans="1:11" s="2" customFormat="1" ht="35.1" customHeight="1" x14ac:dyDescent="0.25">
      <c r="B21" s="354"/>
      <c r="C21" s="354"/>
      <c r="D21" s="354"/>
      <c r="E21" s="354"/>
      <c r="F21" s="354"/>
      <c r="G21" s="354"/>
      <c r="H21" s="354"/>
    </row>
    <row r="22" spans="1:11" s="2" customFormat="1" ht="30" customHeight="1" x14ac:dyDescent="0.25">
      <c r="A22" s="25"/>
      <c r="B22" s="14" t="s">
        <v>164</v>
      </c>
      <c r="C22" s="14" t="s">
        <v>165</v>
      </c>
      <c r="D22" s="52"/>
      <c r="E22" s="64" t="s">
        <v>181</v>
      </c>
      <c r="F22" s="86"/>
      <c r="G22" s="18" t="s">
        <v>182</v>
      </c>
      <c r="H22" s="60"/>
    </row>
    <row r="23" spans="1:11" s="2" customFormat="1" ht="30" customHeight="1" x14ac:dyDescent="0.25">
      <c r="A23" s="25"/>
      <c r="B23" s="14" t="s">
        <v>165</v>
      </c>
      <c r="C23" s="14" t="s">
        <v>166</v>
      </c>
      <c r="D23" s="52"/>
      <c r="E23" s="18" t="s">
        <v>182</v>
      </c>
      <c r="F23" s="86"/>
      <c r="G23" s="18" t="s">
        <v>183</v>
      </c>
      <c r="H23" s="60"/>
      <c r="K23" s="46"/>
    </row>
    <row r="24" spans="1:11" s="2" customFormat="1" ht="30" customHeight="1" x14ac:dyDescent="0.25">
      <c r="A24" s="25"/>
      <c r="B24" s="14" t="s">
        <v>166</v>
      </c>
      <c r="C24" s="14" t="s">
        <v>167</v>
      </c>
      <c r="D24" s="52"/>
      <c r="E24" s="18" t="s">
        <v>183</v>
      </c>
      <c r="F24" s="86"/>
      <c r="G24" s="18" t="s">
        <v>184</v>
      </c>
      <c r="H24" s="60"/>
    </row>
    <row r="25" spans="1:11" s="2" customFormat="1" ht="30" customHeight="1" x14ac:dyDescent="0.25">
      <c r="B25" s="14" t="s">
        <v>167</v>
      </c>
      <c r="C25" s="14" t="s">
        <v>168</v>
      </c>
      <c r="D25" s="52"/>
      <c r="E25" s="18" t="s">
        <v>184</v>
      </c>
      <c r="F25" s="86"/>
      <c r="G25" s="18" t="s">
        <v>185</v>
      </c>
      <c r="H25" s="60"/>
    </row>
    <row r="26" spans="1:11" s="2" customFormat="1" ht="30" customHeight="1" x14ac:dyDescent="0.25">
      <c r="A26" s="25"/>
      <c r="B26" s="14" t="s">
        <v>168</v>
      </c>
      <c r="C26" s="14" t="s">
        <v>169</v>
      </c>
      <c r="D26" s="52"/>
      <c r="E26" s="18" t="s">
        <v>185</v>
      </c>
      <c r="F26" s="86"/>
      <c r="G26" s="18" t="s">
        <v>186</v>
      </c>
      <c r="H26" s="60"/>
      <c r="K26" s="25"/>
    </row>
    <row r="27" spans="1:11" s="2" customFormat="1" ht="30" customHeight="1" x14ac:dyDescent="0.25">
      <c r="A27" s="25"/>
      <c r="B27" s="14" t="s">
        <v>169</v>
      </c>
      <c r="C27" s="14" t="s">
        <v>170</v>
      </c>
      <c r="D27" s="52"/>
      <c r="E27" s="18" t="s">
        <v>186</v>
      </c>
      <c r="F27" s="86"/>
      <c r="G27" s="18" t="s">
        <v>187</v>
      </c>
      <c r="H27" s="60"/>
    </row>
    <row r="28" spans="1:11" s="2" customFormat="1" ht="30" customHeight="1" x14ac:dyDescent="0.25">
      <c r="B28" s="14" t="s">
        <v>170</v>
      </c>
      <c r="C28" s="14" t="s">
        <v>171</v>
      </c>
      <c r="D28" s="52"/>
      <c r="E28" s="18" t="s">
        <v>187</v>
      </c>
      <c r="F28" s="86"/>
      <c r="G28" s="18" t="s">
        <v>188</v>
      </c>
      <c r="H28" s="60">
        <v>0</v>
      </c>
    </row>
    <row r="29" spans="1:11" s="2" customFormat="1" ht="30" customHeight="1" x14ac:dyDescent="0.25">
      <c r="B29" s="432"/>
      <c r="C29" s="433"/>
      <c r="D29" s="17">
        <f>+SUM(D22:D28)</f>
        <v>0</v>
      </c>
      <c r="E29" s="59"/>
      <c r="F29" s="17">
        <f>+SUM(F22:F28)</f>
        <v>0</v>
      </c>
      <c r="G29" s="49"/>
      <c r="H29" s="17">
        <f>+SUM(H22:H28)</f>
        <v>0</v>
      </c>
    </row>
    <row r="30" spans="1:11" s="62" customFormat="1" ht="30" customHeight="1" x14ac:dyDescent="0.25">
      <c r="B30" s="123"/>
      <c r="C30" s="123"/>
      <c r="D30" s="123"/>
      <c r="E30" s="123"/>
      <c r="F30" s="123"/>
      <c r="G30" s="124"/>
      <c r="H30" s="123"/>
    </row>
    <row r="31" spans="1:11" s="62" customFormat="1" ht="30" customHeight="1" x14ac:dyDescent="0.25">
      <c r="B31" s="123"/>
      <c r="C31" s="123"/>
      <c r="D31" s="123"/>
      <c r="E31" s="123"/>
      <c r="F31" s="123"/>
      <c r="G31" s="124"/>
      <c r="H31" s="123"/>
    </row>
    <row r="32" spans="1:11" ht="35.1" customHeight="1" x14ac:dyDescent="0.25">
      <c r="B32" s="121"/>
      <c r="C32" s="121"/>
      <c r="D32" s="121"/>
      <c r="E32" s="121"/>
      <c r="F32" s="121"/>
      <c r="G32" s="121"/>
      <c r="H32" s="121"/>
    </row>
    <row r="33" spans="2:8" s="2" customFormat="1" ht="35.1" customHeight="1" x14ac:dyDescent="0.25">
      <c r="B33" s="125"/>
      <c r="C33" s="23">
        <f>+IFERROR(F29/D29,0)</f>
        <v>0</v>
      </c>
      <c r="D33" s="126"/>
      <c r="E33" s="126"/>
      <c r="F33" s="126"/>
      <c r="G33" s="126"/>
      <c r="H33" s="126"/>
    </row>
    <row r="34" spans="2:8" s="2" customFormat="1" ht="35.1" customHeight="1" x14ac:dyDescent="0.25">
      <c r="B34" s="47"/>
      <c r="C34" s="23">
        <f>IFERROR(H29/D29,0)</f>
        <v>0</v>
      </c>
      <c r="D34" s="126"/>
      <c r="E34" s="126"/>
      <c r="F34" s="47" t="s">
        <v>189</v>
      </c>
      <c r="G34" s="63">
        <f>IF(D29=0,0,C35/(1.5+0.71*C35))</f>
        <v>0</v>
      </c>
      <c r="H34" s="126"/>
    </row>
    <row r="35" spans="2:8" s="2" customFormat="1" ht="35.1" customHeight="1" x14ac:dyDescent="0.25">
      <c r="B35" s="86" t="s">
        <v>84</v>
      </c>
      <c r="C35" s="23">
        <f>IF(OR(C33=0,C34=0),0,5.24-(5.24*C33)-(4.08*C34))</f>
        <v>0</v>
      </c>
      <c r="D35" s="126"/>
      <c r="E35" s="126"/>
      <c r="F35" s="126"/>
      <c r="G35" s="126"/>
      <c r="H35" s="126"/>
    </row>
    <row r="36" spans="2:8" s="2" customFormat="1" ht="15" x14ac:dyDescent="0.25">
      <c r="B36" s="126"/>
      <c r="C36" s="126"/>
      <c r="D36" s="126"/>
      <c r="E36" s="126"/>
      <c r="F36" s="126"/>
      <c r="G36" s="126"/>
      <c r="H36" s="126"/>
    </row>
    <row r="37" spans="2:8" s="2" customFormat="1" ht="15" x14ac:dyDescent="0.25">
      <c r="B37" s="126"/>
      <c r="C37" s="126"/>
      <c r="D37" s="126"/>
      <c r="E37" s="126"/>
      <c r="F37" s="126"/>
      <c r="G37" s="126"/>
      <c r="H37" s="126"/>
    </row>
    <row r="38" spans="2:8" s="2" customFormat="1" ht="15" x14ac:dyDescent="0.25">
      <c r="B38" s="126"/>
      <c r="C38" s="126"/>
      <c r="D38" s="126"/>
      <c r="E38" s="126"/>
      <c r="F38" s="126"/>
      <c r="G38" s="126"/>
      <c r="H38" s="126"/>
    </row>
    <row r="39" spans="2:8" s="2" customFormat="1" ht="15" x14ac:dyDescent="0.25">
      <c r="B39" s="126"/>
      <c r="C39" s="126"/>
      <c r="D39" s="126"/>
      <c r="E39" s="126"/>
      <c r="F39" s="126"/>
      <c r="G39" s="126"/>
      <c r="H39" s="126"/>
    </row>
    <row r="40" spans="2:8" s="2" customFormat="1" ht="30" customHeight="1" x14ac:dyDescent="0.25">
      <c r="B40" s="62"/>
      <c r="C40" s="62"/>
      <c r="D40" s="128"/>
      <c r="E40" s="128"/>
      <c r="F40" s="128"/>
      <c r="G40" s="61"/>
      <c r="H40" s="53"/>
    </row>
    <row r="41" spans="2:8" x14ac:dyDescent="0.25">
      <c r="B41" s="129"/>
      <c r="C41" s="129"/>
      <c r="D41" s="129"/>
      <c r="E41" s="129"/>
      <c r="F41" s="129"/>
      <c r="G41" s="129"/>
      <c r="H41" s="129"/>
    </row>
    <row r="42" spans="2:8" x14ac:dyDescent="0.25">
      <c r="B42" s="129"/>
      <c r="C42" s="129"/>
      <c r="D42" s="129"/>
      <c r="E42" s="129"/>
      <c r="F42" s="129"/>
      <c r="G42" s="129"/>
      <c r="H42" s="129"/>
    </row>
    <row r="43" spans="2:8" x14ac:dyDescent="0.25">
      <c r="B43" s="129"/>
      <c r="C43" s="129"/>
      <c r="D43" s="129"/>
      <c r="E43" s="129"/>
      <c r="F43" s="129"/>
      <c r="G43" s="129"/>
      <c r="H43" s="129"/>
    </row>
  </sheetData>
  <mergeCells count="10">
    <mergeCell ref="B29:C29"/>
    <mergeCell ref="E19:H19"/>
    <mergeCell ref="D20:D21"/>
    <mergeCell ref="B19:D19"/>
    <mergeCell ref="E20:E21"/>
    <mergeCell ref="F20:F21"/>
    <mergeCell ref="H20:H21"/>
    <mergeCell ref="G20:G21"/>
    <mergeCell ref="B20:B21"/>
    <mergeCell ref="C20:C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9"/>
  <sheetViews>
    <sheetView showZeros="0" view="pageBreakPreview" zoomScale="70" zoomScaleNormal="100" zoomScaleSheetLayoutView="70" workbookViewId="0">
      <selection activeCell="N28" sqref="N28"/>
    </sheetView>
  </sheetViews>
  <sheetFormatPr baseColWidth="10" defaultRowHeight="15" x14ac:dyDescent="0.25"/>
  <cols>
    <col min="1" max="1" width="3.28515625" customWidth="1"/>
    <col min="2" max="2" width="18.28515625" style="3" customWidth="1"/>
    <col min="3" max="3" width="22.28515625" style="3" customWidth="1"/>
    <col min="4" max="5" width="18.42578125" style="3" customWidth="1"/>
    <col min="6" max="6" width="21" style="3" customWidth="1"/>
    <col min="7" max="7" width="15.85546875" style="3" customWidth="1"/>
    <col min="8" max="9" width="17.7109375" style="3" customWidth="1"/>
  </cols>
  <sheetData>
    <row r="2" spans="2:9" s="2" customFormat="1" ht="35.1" customHeight="1" x14ac:dyDescent="0.25">
      <c r="B2" s="187"/>
      <c r="C2" s="187"/>
      <c r="D2" s="228" t="s">
        <v>307</v>
      </c>
      <c r="F2" s="187"/>
      <c r="G2" s="187"/>
      <c r="H2" s="187"/>
      <c r="I2" s="187"/>
    </row>
    <row r="3" spans="2:9" x14ac:dyDescent="0.25">
      <c r="B3" s="68"/>
      <c r="C3" s="68"/>
      <c r="D3" s="159" t="s">
        <v>269</v>
      </c>
      <c r="E3" s="249" t="s">
        <v>270</v>
      </c>
      <c r="G3" s="68"/>
      <c r="H3" s="68"/>
      <c r="I3" s="68"/>
    </row>
    <row r="4" spans="2:9" x14ac:dyDescent="0.25">
      <c r="B4" s="68"/>
      <c r="C4" s="68"/>
      <c r="D4" s="68"/>
      <c r="E4" s="235"/>
      <c r="F4" s="236"/>
      <c r="G4" s="68"/>
      <c r="H4" s="68"/>
      <c r="I4" s="68"/>
    </row>
    <row r="5" spans="2:9" x14ac:dyDescent="0.25">
      <c r="B5" s="68"/>
      <c r="C5" s="68"/>
      <c r="D5" s="68"/>
      <c r="E5" s="235"/>
      <c r="F5" s="236"/>
      <c r="G5" s="68"/>
      <c r="H5" s="68"/>
      <c r="I5" s="68"/>
    </row>
    <row r="6" spans="2:9" x14ac:dyDescent="0.25">
      <c r="B6" s="68"/>
      <c r="C6" s="68"/>
      <c r="D6" s="68"/>
      <c r="E6" s="68"/>
      <c r="F6" s="68"/>
      <c r="G6" s="68"/>
      <c r="H6" s="68"/>
      <c r="I6" s="68"/>
    </row>
    <row r="7" spans="2:9" s="56" customFormat="1" ht="30" customHeight="1" x14ac:dyDescent="0.25">
      <c r="B7" s="394" t="s">
        <v>157</v>
      </c>
      <c r="C7" s="395"/>
      <c r="D7" s="221"/>
      <c r="E7" s="92"/>
      <c r="F7" s="92"/>
      <c r="G7" s="165" t="s">
        <v>281</v>
      </c>
      <c r="H7" s="92"/>
      <c r="I7" s="166"/>
    </row>
    <row r="8" spans="2:9" s="56" customFormat="1" ht="30" customHeight="1" x14ac:dyDescent="0.25">
      <c r="B8" s="394" t="s">
        <v>160</v>
      </c>
      <c r="C8" s="395"/>
      <c r="D8" s="221"/>
      <c r="E8" s="92"/>
      <c r="F8" s="92"/>
      <c r="G8" s="165" t="s">
        <v>158</v>
      </c>
      <c r="H8" s="92"/>
      <c r="I8" s="166"/>
    </row>
    <row r="9" spans="2:9" s="56" customFormat="1" ht="30" customHeight="1" x14ac:dyDescent="0.25">
      <c r="B9" s="394" t="s">
        <v>256</v>
      </c>
      <c r="C9" s="395"/>
      <c r="D9" s="221"/>
      <c r="E9" s="92"/>
      <c r="F9" s="92"/>
      <c r="G9" s="165" t="s">
        <v>159</v>
      </c>
      <c r="H9" s="92"/>
      <c r="I9" s="166"/>
    </row>
    <row r="10" spans="2:9" s="56" customFormat="1" ht="30" customHeight="1" x14ac:dyDescent="0.25">
      <c r="B10" s="394" t="s">
        <v>101</v>
      </c>
      <c r="C10" s="395"/>
      <c r="D10" s="221"/>
      <c r="E10" s="92"/>
      <c r="F10" s="92"/>
      <c r="G10" s="165" t="s">
        <v>282</v>
      </c>
      <c r="H10" s="92"/>
      <c r="I10" s="166"/>
    </row>
    <row r="11" spans="2:9" x14ac:dyDescent="0.25">
      <c r="B11" s="68"/>
      <c r="C11" s="68"/>
      <c r="D11" s="68"/>
      <c r="E11" s="68"/>
      <c r="F11" s="68"/>
      <c r="G11" s="68"/>
      <c r="H11" s="68"/>
      <c r="I11" s="68"/>
    </row>
    <row r="12" spans="2:9" x14ac:dyDescent="0.25">
      <c r="B12" s="68"/>
      <c r="C12" s="68"/>
      <c r="D12" s="68"/>
      <c r="E12" s="68"/>
      <c r="F12" s="68"/>
      <c r="G12" s="68"/>
      <c r="H12" s="68"/>
      <c r="I12" s="68"/>
    </row>
    <row r="13" spans="2:9" x14ac:dyDescent="0.25">
      <c r="B13" s="68"/>
      <c r="C13" s="68"/>
      <c r="D13" s="68"/>
      <c r="E13" s="68"/>
      <c r="F13" s="68"/>
      <c r="G13" s="68"/>
      <c r="H13" s="68"/>
      <c r="I13" s="68"/>
    </row>
    <row r="14" spans="2:9" x14ac:dyDescent="0.25">
      <c r="B14" s="68"/>
      <c r="C14" s="68"/>
      <c r="D14" s="68"/>
      <c r="E14" s="68"/>
      <c r="F14" s="68"/>
      <c r="G14" s="68"/>
      <c r="H14" s="68"/>
      <c r="I14" s="68"/>
    </row>
    <row r="15" spans="2:9" x14ac:dyDescent="0.25">
      <c r="B15" s="68"/>
      <c r="C15" s="68"/>
      <c r="D15" s="68"/>
      <c r="E15" s="68"/>
      <c r="F15" s="68"/>
      <c r="G15" s="68"/>
      <c r="H15" s="68"/>
      <c r="I15" s="68"/>
    </row>
    <row r="16" spans="2:9" x14ac:dyDescent="0.25">
      <c r="B16" s="68"/>
      <c r="C16" s="68"/>
      <c r="D16" s="68"/>
      <c r="E16" s="68"/>
      <c r="F16" s="68"/>
      <c r="G16" s="68"/>
      <c r="H16" s="68"/>
      <c r="I16" s="68"/>
    </row>
    <row r="17" spans="2:9" x14ac:dyDescent="0.25">
      <c r="B17" s="68"/>
      <c r="C17" s="68"/>
      <c r="D17" s="68"/>
      <c r="E17" s="68"/>
      <c r="F17" s="68"/>
      <c r="G17" s="68"/>
      <c r="H17" s="68"/>
      <c r="I17" s="68"/>
    </row>
    <row r="18" spans="2:9" x14ac:dyDescent="0.25">
      <c r="B18" s="68"/>
      <c r="C18" s="68"/>
      <c r="D18" s="68"/>
      <c r="E18" s="68"/>
      <c r="F18" s="68"/>
      <c r="G18" s="68"/>
      <c r="H18" s="68"/>
      <c r="I18" s="68"/>
    </row>
    <row r="19" spans="2:9" x14ac:dyDescent="0.25">
      <c r="B19" s="68"/>
      <c r="C19" s="68"/>
      <c r="D19" s="68"/>
      <c r="E19" s="68"/>
      <c r="F19" s="68"/>
      <c r="G19" s="68"/>
      <c r="H19" s="68"/>
      <c r="I19" s="68"/>
    </row>
    <row r="20" spans="2:9" s="21" customFormat="1" ht="35.1" customHeight="1" x14ac:dyDescent="0.25">
      <c r="B20" s="441" t="s">
        <v>283</v>
      </c>
      <c r="C20" s="442"/>
      <c r="D20" s="442"/>
      <c r="E20" s="443"/>
      <c r="F20" s="444" t="s">
        <v>284</v>
      </c>
      <c r="G20" s="445"/>
      <c r="H20" s="445"/>
      <c r="I20" s="445"/>
    </row>
    <row r="21" spans="2:9" s="2" customFormat="1" ht="30" customHeight="1" x14ac:dyDescent="0.25">
      <c r="B21" s="401" t="s">
        <v>285</v>
      </c>
      <c r="C21" s="403"/>
      <c r="D21" s="434"/>
      <c r="E21" s="435"/>
      <c r="F21" s="401" t="s">
        <v>285</v>
      </c>
      <c r="G21" s="403"/>
      <c r="H21" s="434"/>
      <c r="I21" s="435"/>
    </row>
    <row r="22" spans="2:9" s="2" customFormat="1" ht="30" customHeight="1" x14ac:dyDescent="0.25">
      <c r="B22" s="401" t="s">
        <v>286</v>
      </c>
      <c r="C22" s="403"/>
      <c r="D22" s="434"/>
      <c r="E22" s="435"/>
      <c r="F22" s="401" t="s">
        <v>287</v>
      </c>
      <c r="G22" s="403"/>
      <c r="H22" s="434"/>
      <c r="I22" s="435"/>
    </row>
    <row r="23" spans="2:9" s="2" customFormat="1" ht="30" customHeight="1" x14ac:dyDescent="0.25">
      <c r="B23" s="401" t="s">
        <v>288</v>
      </c>
      <c r="C23" s="403"/>
      <c r="D23" s="434"/>
      <c r="E23" s="435"/>
      <c r="F23" s="401" t="s">
        <v>289</v>
      </c>
      <c r="G23" s="403"/>
      <c r="H23" s="434"/>
      <c r="I23" s="435"/>
    </row>
    <row r="24" spans="2:9" s="2" customFormat="1" ht="30" customHeight="1" x14ac:dyDescent="0.25">
      <c r="B24" s="401" t="s">
        <v>290</v>
      </c>
      <c r="C24" s="403"/>
      <c r="D24" s="434"/>
      <c r="E24" s="435"/>
      <c r="F24" s="401" t="s">
        <v>291</v>
      </c>
      <c r="G24" s="403"/>
      <c r="H24" s="434"/>
      <c r="I24" s="435"/>
    </row>
    <row r="25" spans="2:9" s="2" customFormat="1" ht="30" customHeight="1" x14ac:dyDescent="0.25">
      <c r="B25" s="282"/>
      <c r="C25" s="282"/>
      <c r="D25" s="282"/>
      <c r="E25" s="282"/>
      <c r="F25" s="282"/>
      <c r="G25" s="282"/>
      <c r="H25" s="282"/>
      <c r="I25" s="282"/>
    </row>
    <row r="26" spans="2:9" s="2" customFormat="1" ht="30" customHeight="1" x14ac:dyDescent="0.25">
      <c r="B26" s="282"/>
      <c r="C26" s="282"/>
      <c r="D26" s="282"/>
      <c r="E26" s="282"/>
      <c r="F26" s="282"/>
      <c r="G26" s="282"/>
      <c r="H26" s="282"/>
      <c r="I26" s="282"/>
    </row>
    <row r="27" spans="2:9" s="2" customFormat="1" ht="24.95" customHeight="1" x14ac:dyDescent="0.25">
      <c r="B27" s="444" t="s">
        <v>292</v>
      </c>
      <c r="C27" s="445"/>
      <c r="D27" s="445"/>
      <c r="E27" s="445"/>
      <c r="F27" s="445"/>
      <c r="G27" s="445"/>
      <c r="H27" s="445"/>
      <c r="I27" s="446"/>
    </row>
    <row r="28" spans="2:9" s="2" customFormat="1" ht="24.95" customHeight="1" x14ac:dyDescent="0.25">
      <c r="B28" s="436" t="s">
        <v>293</v>
      </c>
      <c r="C28" s="437"/>
      <c r="D28" s="437"/>
      <c r="E28" s="438"/>
      <c r="F28" s="436" t="s">
        <v>294</v>
      </c>
      <c r="G28" s="437"/>
      <c r="H28" s="437"/>
      <c r="I28" s="438"/>
    </row>
    <row r="29" spans="2:9" s="2" customFormat="1" ht="35.1" customHeight="1" x14ac:dyDescent="0.25">
      <c r="B29" s="439" t="s">
        <v>295</v>
      </c>
      <c r="C29" s="440"/>
      <c r="D29" s="439"/>
      <c r="E29" s="440"/>
      <c r="F29" s="439" t="s">
        <v>296</v>
      </c>
      <c r="G29" s="440"/>
      <c r="H29" s="439"/>
      <c r="I29" s="440"/>
    </row>
    <row r="30" spans="2:9" s="2" customFormat="1" ht="35.1" customHeight="1" x14ac:dyDescent="0.25">
      <c r="B30" s="439" t="s">
        <v>297</v>
      </c>
      <c r="C30" s="440"/>
      <c r="D30" s="439"/>
      <c r="E30" s="440"/>
      <c r="F30" s="447" t="s">
        <v>298</v>
      </c>
      <c r="G30" s="448"/>
      <c r="H30" s="439"/>
      <c r="I30" s="440"/>
    </row>
    <row r="31" spans="2:9" s="2" customFormat="1" ht="35.1" customHeight="1" x14ac:dyDescent="0.25">
      <c r="B31" s="439" t="s">
        <v>299</v>
      </c>
      <c r="C31" s="440"/>
      <c r="D31" s="439"/>
      <c r="E31" s="440"/>
      <c r="F31" s="447" t="s">
        <v>299</v>
      </c>
      <c r="G31" s="448"/>
      <c r="H31" s="439"/>
      <c r="I31" s="440"/>
    </row>
    <row r="32" spans="2:9" s="2" customFormat="1" ht="35.1" customHeight="1" x14ac:dyDescent="0.25">
      <c r="B32" s="282"/>
      <c r="C32" s="282"/>
      <c r="D32" s="282"/>
      <c r="E32" s="282"/>
      <c r="F32" s="283"/>
      <c r="G32" s="283"/>
      <c r="H32" s="282"/>
      <c r="I32" s="282"/>
    </row>
    <row r="33" spans="2:18" s="2" customFormat="1" ht="35.1" customHeight="1" x14ac:dyDescent="0.25">
      <c r="B33" s="449"/>
      <c r="C33" s="450"/>
      <c r="D33" s="449" t="s">
        <v>300</v>
      </c>
      <c r="E33" s="450"/>
      <c r="F33" s="449" t="s">
        <v>301</v>
      </c>
      <c r="G33" s="450"/>
      <c r="H33" s="449" t="s">
        <v>302</v>
      </c>
      <c r="I33" s="450"/>
    </row>
    <row r="34" spans="2:18" s="2" customFormat="1" ht="35.1" customHeight="1" x14ac:dyDescent="0.25">
      <c r="B34" s="284" t="s">
        <v>303</v>
      </c>
      <c r="C34" s="285"/>
      <c r="D34" s="451"/>
      <c r="E34" s="452"/>
      <c r="F34" s="451"/>
      <c r="G34" s="452"/>
      <c r="H34" s="451"/>
      <c r="I34" s="452"/>
    </row>
    <row r="35" spans="2:18" s="2" customFormat="1" ht="35.1" customHeight="1" x14ac:dyDescent="0.25">
      <c r="B35" s="284" t="s">
        <v>304</v>
      </c>
      <c r="C35" s="285"/>
      <c r="D35" s="451"/>
      <c r="E35" s="452"/>
      <c r="F35" s="451"/>
      <c r="G35" s="452"/>
      <c r="H35" s="451"/>
      <c r="I35" s="452"/>
    </row>
    <row r="36" spans="2:18" ht="35.1" customHeight="1" x14ac:dyDescent="0.25">
      <c r="B36" s="455" t="s">
        <v>305</v>
      </c>
      <c r="C36" s="456"/>
      <c r="D36" s="457">
        <f>100-D34</f>
        <v>100</v>
      </c>
      <c r="E36" s="458"/>
      <c r="F36" s="457">
        <f>100-F34</f>
        <v>100</v>
      </c>
      <c r="G36" s="458"/>
      <c r="H36" s="457">
        <f>100-H34</f>
        <v>100</v>
      </c>
      <c r="I36" s="458"/>
    </row>
    <row r="37" spans="2:18" s="1" customFormat="1" ht="35.1" customHeight="1" x14ac:dyDescent="0.25">
      <c r="B37" s="288"/>
      <c r="C37" s="246"/>
      <c r="D37" s="112"/>
      <c r="E37" s="112"/>
      <c r="F37" s="286" t="s">
        <v>306</v>
      </c>
      <c r="G37" s="289"/>
      <c r="H37" s="453">
        <f>+AVERAGE(D36:I36)</f>
        <v>100</v>
      </c>
      <c r="I37" s="454"/>
      <c r="J37" s="22"/>
      <c r="K37" s="22"/>
      <c r="L37" s="22"/>
      <c r="M37" s="22"/>
      <c r="N37" s="22"/>
      <c r="O37" s="22"/>
      <c r="P37" s="22"/>
      <c r="Q37" s="22"/>
      <c r="R37" s="22"/>
    </row>
    <row r="38" spans="2:18" s="1" customFormat="1" ht="35.1" customHeight="1" x14ac:dyDescent="0.25">
      <c r="B38" s="287"/>
      <c r="C38" s="176"/>
      <c r="D38" s="176"/>
      <c r="E38" s="176"/>
      <c r="F38" s="174"/>
      <c r="G38" s="176"/>
      <c r="H38" s="176"/>
      <c r="I38" s="176"/>
      <c r="J38" s="22"/>
      <c r="K38" s="22"/>
      <c r="L38" s="22"/>
      <c r="M38" s="22"/>
      <c r="N38" s="22"/>
      <c r="O38" s="22"/>
      <c r="P38" s="22"/>
      <c r="Q38" s="22"/>
      <c r="R38" s="22"/>
    </row>
    <row r="39" spans="2:18" s="1" customFormat="1" ht="35.1" customHeight="1" x14ac:dyDescent="0.25">
      <c r="B39" s="287"/>
      <c r="C39" s="176"/>
      <c r="D39" s="176"/>
      <c r="E39" s="176"/>
      <c r="F39" s="174"/>
      <c r="G39" s="176"/>
      <c r="H39" s="176"/>
      <c r="I39" s="176"/>
      <c r="J39" s="22"/>
      <c r="K39" s="22"/>
      <c r="L39" s="22"/>
      <c r="M39" s="22"/>
      <c r="N39" s="22"/>
      <c r="O39" s="22"/>
      <c r="P39" s="22"/>
      <c r="Q39" s="22"/>
      <c r="R39" s="22"/>
    </row>
  </sheetData>
  <mergeCells count="52">
    <mergeCell ref="H37:I37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D34:E34"/>
    <mergeCell ref="F34:G34"/>
    <mergeCell ref="H34:I34"/>
    <mergeCell ref="F29:G29"/>
    <mergeCell ref="H29:I29"/>
    <mergeCell ref="B31:C31"/>
    <mergeCell ref="D31:E31"/>
    <mergeCell ref="F31:G31"/>
    <mergeCell ref="H31:I31"/>
    <mergeCell ref="B30:C30"/>
    <mergeCell ref="D30:E30"/>
    <mergeCell ref="F30:G30"/>
    <mergeCell ref="H30:I30"/>
    <mergeCell ref="F20:I20"/>
    <mergeCell ref="B21:C21"/>
    <mergeCell ref="D21:E21"/>
    <mergeCell ref="F21:G21"/>
    <mergeCell ref="B27:I27"/>
    <mergeCell ref="B22:C22"/>
    <mergeCell ref="D22:E22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B7:C7"/>
    <mergeCell ref="B8:C8"/>
    <mergeCell ref="B9:C9"/>
    <mergeCell ref="B10:C10"/>
    <mergeCell ref="B20:E20"/>
    <mergeCell ref="F22:G22"/>
    <mergeCell ref="H22:I22"/>
    <mergeCell ref="H21:I21"/>
    <mergeCell ref="B28:E28"/>
    <mergeCell ref="F28:I2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L21"/>
  <sheetViews>
    <sheetView showZeros="0" view="pageBreakPreview" zoomScaleNormal="100" zoomScaleSheetLayoutView="100" workbookViewId="0">
      <selection activeCell="G4" sqref="G4"/>
    </sheetView>
  </sheetViews>
  <sheetFormatPr baseColWidth="10" defaultRowHeight="15" x14ac:dyDescent="0.25"/>
  <cols>
    <col min="1" max="1" width="2.140625" customWidth="1"/>
    <col min="2" max="2" width="3.28515625" customWidth="1"/>
    <col min="3" max="3" width="6.28515625" style="3" customWidth="1"/>
    <col min="4" max="4" width="11.42578125" style="3"/>
    <col min="5" max="5" width="6.28515625" style="3" customWidth="1"/>
    <col min="6" max="6" width="16.42578125" style="3" customWidth="1"/>
    <col min="7" max="7" width="19.85546875" style="3" customWidth="1"/>
    <col min="8" max="8" width="11.42578125" style="3"/>
    <col min="9" max="9" width="7" style="3" customWidth="1"/>
    <col min="10" max="10" width="16.140625" style="3" customWidth="1"/>
    <col min="11" max="11" width="14.42578125" customWidth="1"/>
    <col min="12" max="12" width="4.42578125" customWidth="1"/>
  </cols>
  <sheetData>
    <row r="2" spans="2:12" ht="35.1" customHeight="1" x14ac:dyDescent="0.25">
      <c r="B2" s="69"/>
      <c r="C2" s="68"/>
      <c r="D2" s="68"/>
      <c r="E2" s="68"/>
      <c r="F2" s="230" t="s">
        <v>316</v>
      </c>
      <c r="G2" s="68"/>
      <c r="H2" s="68"/>
      <c r="I2" s="68"/>
      <c r="J2" s="68"/>
      <c r="K2" s="69"/>
      <c r="L2" s="69"/>
    </row>
    <row r="3" spans="2:12" ht="15" customHeight="1" x14ac:dyDescent="0.25">
      <c r="B3" s="69"/>
      <c r="C3" s="68"/>
      <c r="D3" s="68"/>
      <c r="E3" s="68"/>
      <c r="F3" s="235" t="s">
        <v>269</v>
      </c>
      <c r="G3" s="236" t="s">
        <v>270</v>
      </c>
      <c r="H3" s="68"/>
      <c r="I3" s="68"/>
      <c r="J3" s="68"/>
      <c r="K3" s="69"/>
      <c r="L3" s="69"/>
    </row>
    <row r="4" spans="2:12" ht="15" customHeight="1" x14ac:dyDescent="0.25">
      <c r="B4" s="69"/>
      <c r="C4" s="68"/>
      <c r="D4" s="68"/>
      <c r="E4" s="68"/>
      <c r="F4" s="115"/>
      <c r="G4" s="68"/>
      <c r="H4" s="68"/>
      <c r="I4" s="68"/>
      <c r="J4" s="68"/>
      <c r="K4" s="69"/>
      <c r="L4" s="69"/>
    </row>
    <row r="5" spans="2:12" ht="15" customHeight="1" x14ac:dyDescent="0.25">
      <c r="B5" s="69"/>
      <c r="C5" s="68"/>
      <c r="D5" s="68"/>
      <c r="E5" s="68"/>
      <c r="F5" s="115"/>
      <c r="G5" s="68"/>
      <c r="H5" s="68"/>
      <c r="I5" s="68"/>
      <c r="J5" s="68"/>
      <c r="K5" s="69"/>
      <c r="L5" s="69"/>
    </row>
    <row r="6" spans="2:12" ht="15" customHeight="1" x14ac:dyDescent="0.25">
      <c r="B6" s="69"/>
      <c r="C6" s="68"/>
      <c r="D6" s="68"/>
      <c r="E6" s="68"/>
      <c r="F6" s="115"/>
      <c r="G6" s="68"/>
      <c r="H6" s="68"/>
      <c r="I6" s="68"/>
      <c r="J6" s="68"/>
      <c r="K6" s="69"/>
      <c r="L6" s="69"/>
    </row>
    <row r="7" spans="2:12" ht="15" customHeight="1" x14ac:dyDescent="0.25">
      <c r="B7" s="69"/>
      <c r="C7" s="68"/>
      <c r="D7" s="68"/>
      <c r="E7" s="68"/>
      <c r="F7" s="115"/>
      <c r="G7" s="68"/>
      <c r="H7" s="68"/>
      <c r="I7" s="68"/>
      <c r="J7" s="68"/>
      <c r="K7" s="69"/>
      <c r="L7" s="69"/>
    </row>
    <row r="8" spans="2:12" s="2" customFormat="1" ht="24.95" customHeight="1" x14ac:dyDescent="0.2">
      <c r="B8" s="116"/>
      <c r="C8" s="89" t="s">
        <v>157</v>
      </c>
      <c r="D8" s="112"/>
      <c r="E8" s="112"/>
      <c r="F8" s="112"/>
      <c r="G8" s="113"/>
      <c r="H8" s="89" t="s">
        <v>156</v>
      </c>
      <c r="I8" s="113"/>
      <c r="J8" s="114"/>
      <c r="K8" s="116"/>
      <c r="L8" s="116"/>
    </row>
    <row r="9" spans="2:12" s="2" customFormat="1" ht="24.95" customHeight="1" x14ac:dyDescent="0.2">
      <c r="B9" s="116"/>
      <c r="C9" s="89" t="s">
        <v>160</v>
      </c>
      <c r="D9" s="112"/>
      <c r="E9" s="112"/>
      <c r="F9" s="112"/>
      <c r="G9" s="113"/>
      <c r="H9" s="89" t="s">
        <v>158</v>
      </c>
      <c r="I9" s="113"/>
      <c r="J9" s="114"/>
      <c r="K9" s="116"/>
      <c r="L9" s="116"/>
    </row>
    <row r="10" spans="2:12" s="2" customFormat="1" ht="24.95" customHeight="1" x14ac:dyDescent="0.2">
      <c r="B10" s="116"/>
      <c r="C10" s="89" t="s">
        <v>161</v>
      </c>
      <c r="D10" s="112"/>
      <c r="E10" s="112"/>
      <c r="F10" s="112"/>
      <c r="G10" s="113"/>
      <c r="H10" s="89" t="s">
        <v>159</v>
      </c>
      <c r="I10" s="113"/>
      <c r="J10" s="114"/>
      <c r="K10" s="116"/>
      <c r="L10" s="116"/>
    </row>
    <row r="11" spans="2:12" ht="24.95" customHeight="1" x14ac:dyDescent="0.25">
      <c r="B11" s="69"/>
      <c r="C11" s="89" t="s">
        <v>101</v>
      </c>
      <c r="D11" s="112"/>
      <c r="E11" s="112"/>
      <c r="F11" s="112"/>
      <c r="G11" s="113"/>
      <c r="H11" s="89" t="s">
        <v>121</v>
      </c>
      <c r="I11" s="113"/>
      <c r="J11" s="114"/>
      <c r="K11" s="69"/>
      <c r="L11" s="69"/>
    </row>
    <row r="12" spans="2:12" x14ac:dyDescent="0.25">
      <c r="B12" s="69"/>
      <c r="C12" s="68"/>
      <c r="D12" s="68"/>
      <c r="E12" s="68"/>
      <c r="F12" s="68"/>
      <c r="G12" s="68"/>
      <c r="H12" s="68"/>
      <c r="I12" s="68"/>
      <c r="J12" s="68"/>
      <c r="K12" s="69"/>
      <c r="L12" s="69"/>
    </row>
    <row r="13" spans="2:12" x14ac:dyDescent="0.25">
      <c r="B13" s="69"/>
      <c r="C13" s="68"/>
      <c r="D13" s="68"/>
      <c r="E13" s="68"/>
      <c r="F13" s="68"/>
      <c r="G13" s="68"/>
      <c r="H13" s="68"/>
      <c r="I13" s="68"/>
      <c r="J13" s="68"/>
      <c r="K13" s="69"/>
      <c r="L13" s="69"/>
    </row>
    <row r="14" spans="2:12" x14ac:dyDescent="0.25">
      <c r="B14" s="69"/>
      <c r="C14" s="68"/>
      <c r="D14" s="68"/>
      <c r="E14" s="68"/>
      <c r="F14" s="68"/>
      <c r="G14" s="68"/>
      <c r="H14" s="68"/>
      <c r="I14" s="68"/>
      <c r="J14" s="68"/>
      <c r="K14" s="69"/>
      <c r="L14" s="69"/>
    </row>
    <row r="15" spans="2:12" s="2" customFormat="1" ht="35.1" customHeight="1" x14ac:dyDescent="0.25">
      <c r="B15" s="116"/>
      <c r="C15" s="406" t="s">
        <v>96</v>
      </c>
      <c r="D15" s="406"/>
      <c r="E15" s="459"/>
      <c r="F15" s="460"/>
      <c r="G15" s="461"/>
      <c r="H15" s="459"/>
      <c r="I15" s="460"/>
      <c r="J15" s="460"/>
      <c r="K15" s="461"/>
      <c r="L15" s="116"/>
    </row>
    <row r="16" spans="2:12" s="2" customFormat="1" ht="35.1" customHeight="1" x14ac:dyDescent="0.25">
      <c r="B16" s="116"/>
      <c r="C16" s="406" t="s">
        <v>97</v>
      </c>
      <c r="D16" s="406"/>
      <c r="E16" s="459"/>
      <c r="F16" s="460"/>
      <c r="G16" s="461"/>
      <c r="H16" s="459"/>
      <c r="I16" s="460"/>
      <c r="J16" s="460"/>
      <c r="K16" s="461"/>
      <c r="L16" s="116"/>
    </row>
    <row r="17" spans="2:12" s="2" customFormat="1" ht="35.1" customHeight="1" x14ac:dyDescent="0.25">
      <c r="B17" s="116"/>
      <c r="C17" s="406"/>
      <c r="D17" s="406"/>
      <c r="E17" s="462">
        <f>IFERROR(E16/E15*100,0)</f>
        <v>0</v>
      </c>
      <c r="F17" s="463"/>
      <c r="G17" s="464"/>
      <c r="H17" s="462">
        <f>IFERROR(H16/H15*100,0)</f>
        <v>0</v>
      </c>
      <c r="I17" s="463"/>
      <c r="J17" s="463"/>
      <c r="K17" s="464"/>
      <c r="L17" s="116"/>
    </row>
    <row r="18" spans="2:12" s="2" customFormat="1" ht="35.1" customHeight="1" x14ac:dyDescent="0.25">
      <c r="B18" s="116"/>
      <c r="C18" s="406" t="s">
        <v>98</v>
      </c>
      <c r="D18" s="406"/>
      <c r="E18" s="432"/>
      <c r="F18" s="465"/>
      <c r="G18" s="433"/>
      <c r="H18" s="432"/>
      <c r="I18" s="465"/>
      <c r="J18" s="465"/>
      <c r="K18" s="433"/>
      <c r="L18" s="116"/>
    </row>
    <row r="19" spans="2:12" s="2" customFormat="1" ht="54.95" customHeight="1" x14ac:dyDescent="0.25">
      <c r="B19" s="116"/>
      <c r="C19" s="466" t="s">
        <v>99</v>
      </c>
      <c r="D19" s="467"/>
      <c r="E19" s="467"/>
      <c r="F19" s="467"/>
      <c r="G19" s="467"/>
      <c r="H19" s="467"/>
      <c r="I19" s="467"/>
      <c r="J19" s="467"/>
      <c r="K19" s="468"/>
      <c r="L19" s="116"/>
    </row>
    <row r="20" spans="2:12" ht="20.100000000000001" customHeight="1" x14ac:dyDescent="0.25">
      <c r="B20" s="131"/>
      <c r="C20" s="95"/>
      <c r="D20" s="95"/>
      <c r="E20" s="95"/>
      <c r="F20" s="95"/>
      <c r="G20" s="95"/>
      <c r="H20" s="95"/>
      <c r="I20" s="95"/>
      <c r="J20" s="95"/>
      <c r="K20" s="225"/>
      <c r="L20" s="131"/>
    </row>
    <row r="21" spans="2:12" x14ac:dyDescent="0.25">
      <c r="C21" s="98"/>
      <c r="D21" s="98"/>
      <c r="E21" s="98"/>
      <c r="F21" s="98"/>
      <c r="G21" s="98"/>
      <c r="H21" s="98"/>
      <c r="I21" s="98"/>
      <c r="J21" s="98"/>
      <c r="K21" s="131"/>
    </row>
  </sheetData>
  <mergeCells count="13">
    <mergeCell ref="H15:K15"/>
    <mergeCell ref="H16:K16"/>
    <mergeCell ref="H17:K17"/>
    <mergeCell ref="H18:K18"/>
    <mergeCell ref="C19:K19"/>
    <mergeCell ref="E18:G18"/>
    <mergeCell ref="C15:D15"/>
    <mergeCell ref="C16:D16"/>
    <mergeCell ref="C17:D17"/>
    <mergeCell ref="C18:D18"/>
    <mergeCell ref="E15:G15"/>
    <mergeCell ref="E16:G16"/>
    <mergeCell ref="E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1" orientation="landscape" r:id="rId1"/>
  <rowBreaks count="1" manualBreakCount="1">
    <brk id="21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testigos</vt:lpstr>
      <vt:lpstr>granulometria</vt:lpstr>
      <vt:lpstr>p.esp_absorcion</vt:lpstr>
      <vt:lpstr>lajas_agujas</vt:lpstr>
      <vt:lpstr>dimetil_sulfoxido</vt:lpstr>
      <vt:lpstr>sulfato_sodio</vt:lpstr>
      <vt:lpstr>chatura</vt:lpstr>
      <vt:lpstr>adhesividad</vt:lpstr>
      <vt:lpstr>eq_arena</vt:lpstr>
      <vt:lpstr>desgaste</vt:lpstr>
      <vt:lpstr>densidad_max</vt:lpstr>
      <vt:lpstr>marshall</vt:lpstr>
      <vt:lpstr>remanente</vt:lpstr>
      <vt:lpstr>adhesividad!Área_de_impresión</vt:lpstr>
      <vt:lpstr>chatura!Área_de_impresión</vt:lpstr>
      <vt:lpstr>densidad_max!Área_de_impresión</vt:lpstr>
      <vt:lpstr>desgaste!Área_de_impresión</vt:lpstr>
      <vt:lpstr>dimetil_sulfoxido!Área_de_impresión</vt:lpstr>
      <vt:lpstr>eq_arena!Área_de_impresión</vt:lpstr>
      <vt:lpstr>granulometria!Área_de_impresión</vt:lpstr>
      <vt:lpstr>lajas_agujas!Área_de_impresión</vt:lpstr>
      <vt:lpstr>marshall!Área_de_impresión</vt:lpstr>
      <vt:lpstr>p.esp_absorcion!Área_de_impresión</vt:lpstr>
      <vt:lpstr>remanente!Área_de_impresión</vt:lpstr>
      <vt:lpstr>sulfato_sodio!Área_de_impresión</vt:lpstr>
      <vt:lpstr>testigos!Área_de_impresión</vt:lpstr>
    </vt:vector>
  </TitlesOfParts>
  <Company>MTOP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CARLOS BILINSKI</cp:lastModifiedBy>
  <cp:lastPrinted>2019-11-14T14:49:30Z</cp:lastPrinted>
  <dcterms:created xsi:type="dcterms:W3CDTF">2019-09-23T12:17:56Z</dcterms:created>
  <dcterms:modified xsi:type="dcterms:W3CDTF">2019-11-28T12:52:46Z</dcterms:modified>
</cp:coreProperties>
</file>