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__FIng_IA\+GeodesiA\_PLAN_Trabajo_2024\5 Modulo de Investigacion GEODESIA 2024\2 Nivelacion\_OBS+Calculo+Densificacion\CALCULO+AJUSTE\"/>
    </mc:Choice>
  </mc:AlternateContent>
  <xr:revisionPtr revIDLastSave="0" documentId="8_{019887B9-96BE-46CB-AD95-A06A2230ECEF}" xr6:coauthVersionLast="47" xr6:coauthVersionMax="47" xr10:uidLastSave="{00000000-0000-0000-0000-000000000000}"/>
  <bookViews>
    <workbookView xWindow="-528" yWindow="0" windowWidth="10980" windowHeight="12240" activeTab="1" xr2:uid="{00000000-000D-0000-FFFF-FFFF00000000}"/>
  </bookViews>
  <sheets>
    <sheet name="Malla G y piernas" sheetId="1" r:id="rId1"/>
    <sheet name="Desniveles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" i="2" l="1"/>
  <c r="I7" i="2"/>
  <c r="I8" i="2"/>
  <c r="I9" i="2"/>
  <c r="I10" i="2"/>
  <c r="I11" i="2"/>
  <c r="I12" i="2"/>
  <c r="I13" i="2"/>
  <c r="I14" i="2"/>
  <c r="F4" i="2"/>
  <c r="D15" i="2"/>
  <c r="D16" i="2" s="1"/>
  <c r="H4" i="2"/>
  <c r="I4" i="2" s="1"/>
  <c r="AF21" i="1"/>
  <c r="AF20" i="1"/>
  <c r="H6" i="2"/>
  <c r="I6" i="2" s="1"/>
  <c r="AF15" i="1"/>
  <c r="AF13" i="1"/>
  <c r="AF11" i="1"/>
  <c r="AF9" i="1"/>
  <c r="AF6" i="1"/>
  <c r="AF43" i="1"/>
  <c r="AF27" i="1"/>
  <c r="H15" i="2" l="1"/>
  <c r="H16" i="2" s="1"/>
  <c r="M53" i="1"/>
  <c r="AS54" i="1"/>
  <c r="AK54" i="1"/>
  <c r="AA47" i="1"/>
  <c r="T47" i="1"/>
  <c r="AS42" i="1"/>
  <c r="AK42" i="1"/>
  <c r="AA40" i="1"/>
  <c r="T40" i="1"/>
  <c r="AR33" i="1"/>
  <c r="AK33" i="1"/>
  <c r="AL32" i="1"/>
  <c r="AL31" i="1"/>
  <c r="AL30" i="1"/>
  <c r="AA30" i="1"/>
  <c r="T30" i="1"/>
  <c r="AL29" i="1"/>
  <c r="AL28" i="1"/>
  <c r="AL27" i="1"/>
  <c r="AL26" i="1"/>
  <c r="AL25" i="1"/>
  <c r="AL24" i="1"/>
  <c r="AL23" i="1"/>
  <c r="AL22" i="1"/>
  <c r="AL21" i="1"/>
  <c r="AL20" i="1"/>
  <c r="AL19" i="1"/>
  <c r="AL18" i="1"/>
  <c r="AL17" i="1"/>
  <c r="AL16" i="1"/>
  <c r="AL15" i="1"/>
  <c r="AL14" i="1"/>
  <c r="AL13" i="1"/>
  <c r="AL12" i="1"/>
  <c r="AL11" i="1"/>
  <c r="AL10" i="1"/>
  <c r="AL9" i="1"/>
  <c r="AL8" i="1"/>
  <c r="AL7" i="1"/>
  <c r="AL6" i="1"/>
  <c r="G4" i="2"/>
  <c r="G5" i="2"/>
  <c r="F5" i="2"/>
  <c r="G6" i="2"/>
  <c r="F6" i="2"/>
  <c r="G7" i="2"/>
  <c r="F7" i="2"/>
  <c r="G8" i="2"/>
  <c r="F8" i="2"/>
  <c r="G9" i="2"/>
  <c r="G10" i="2"/>
  <c r="F9" i="2"/>
  <c r="F10" i="2"/>
  <c r="G13" i="2"/>
  <c r="G12" i="2"/>
  <c r="F13" i="2"/>
  <c r="F12" i="2"/>
  <c r="C14" i="2"/>
  <c r="B14" i="2"/>
  <c r="C13" i="2"/>
  <c r="C12" i="2"/>
  <c r="B13" i="2"/>
  <c r="B12" i="2"/>
  <c r="C11" i="2"/>
  <c r="B11" i="2"/>
  <c r="C10" i="2"/>
  <c r="B10" i="2"/>
  <c r="C9" i="2"/>
  <c r="B9" i="2"/>
  <c r="C8" i="2"/>
  <c r="B8" i="2"/>
  <c r="C7" i="2"/>
  <c r="B7" i="2"/>
  <c r="C6" i="2"/>
  <c r="B6" i="2"/>
  <c r="C5" i="2"/>
  <c r="B5" i="2"/>
  <c r="C4" i="2"/>
  <c r="B4" i="2"/>
  <c r="J5" i="2" l="1"/>
  <c r="K5" i="2"/>
  <c r="K6" i="2"/>
  <c r="J6" i="2"/>
  <c r="J12" i="2"/>
  <c r="K12" i="2"/>
  <c r="J13" i="2"/>
  <c r="K13" i="2"/>
  <c r="J7" i="2"/>
  <c r="K7" i="2"/>
  <c r="F15" i="2"/>
  <c r="J8" i="2"/>
  <c r="K8" i="2"/>
  <c r="J9" i="2"/>
  <c r="K9" i="2"/>
  <c r="K4" i="2"/>
  <c r="J4" i="2"/>
  <c r="J10" i="2"/>
  <c r="K10" i="2"/>
  <c r="G15" i="2"/>
  <c r="B15" i="2"/>
  <c r="C15" i="2"/>
  <c r="F11" i="2"/>
  <c r="G11" i="2"/>
  <c r="F14" i="2"/>
  <c r="G14" i="2"/>
  <c r="AT52" i="1"/>
  <c r="AH49" i="1"/>
  <c r="AH50" i="1"/>
  <c r="AH51" i="1"/>
  <c r="AH52" i="1"/>
  <c r="AH48" i="1"/>
  <c r="AL52" i="1"/>
  <c r="AL44" i="1"/>
  <c r="AL43" i="1"/>
  <c r="AH44" i="1"/>
  <c r="AH43" i="1"/>
  <c r="AT44" i="1"/>
  <c r="AT43" i="1"/>
  <c r="AT51" i="1"/>
  <c r="AT50" i="1"/>
  <c r="AT49" i="1"/>
  <c r="AT48" i="1"/>
  <c r="AS46" i="1"/>
  <c r="AT40" i="1"/>
  <c r="AP40" i="1"/>
  <c r="AT39" i="1"/>
  <c r="AP39" i="1"/>
  <c r="AT38" i="1"/>
  <c r="AP38" i="1"/>
  <c r="AT37" i="1"/>
  <c r="AP37" i="1"/>
  <c r="AL49" i="1"/>
  <c r="AL50" i="1"/>
  <c r="AL51" i="1"/>
  <c r="AL48" i="1"/>
  <c r="AK46" i="1"/>
  <c r="AL38" i="1"/>
  <c r="AL39" i="1"/>
  <c r="AL40" i="1"/>
  <c r="AL37" i="1"/>
  <c r="AH38" i="1"/>
  <c r="AH39" i="1"/>
  <c r="AH40" i="1"/>
  <c r="AH37" i="1"/>
  <c r="AS7" i="1"/>
  <c r="AS8" i="1"/>
  <c r="AS9" i="1"/>
  <c r="AS10" i="1"/>
  <c r="AS11" i="1"/>
  <c r="AS12" i="1"/>
  <c r="AS13" i="1"/>
  <c r="AS14" i="1"/>
  <c r="AS15" i="1"/>
  <c r="AS16" i="1"/>
  <c r="AS17" i="1"/>
  <c r="AS18" i="1"/>
  <c r="AS19" i="1"/>
  <c r="AS20" i="1"/>
  <c r="AS21" i="1"/>
  <c r="AS22" i="1"/>
  <c r="AS23" i="1"/>
  <c r="AS24" i="1"/>
  <c r="AS25" i="1"/>
  <c r="AS26" i="1"/>
  <c r="AS27" i="1"/>
  <c r="AS28" i="1"/>
  <c r="AS29" i="1"/>
  <c r="AS30" i="1"/>
  <c r="AS31" i="1"/>
  <c r="AS6" i="1"/>
  <c r="AO31" i="1"/>
  <c r="AO7" i="1"/>
  <c r="AO8" i="1"/>
  <c r="AO9" i="1"/>
  <c r="AO10" i="1"/>
  <c r="AO11" i="1"/>
  <c r="AO12" i="1"/>
  <c r="AO13" i="1"/>
  <c r="AO14" i="1"/>
  <c r="AO15" i="1"/>
  <c r="AO16" i="1"/>
  <c r="AO17" i="1"/>
  <c r="AO18" i="1"/>
  <c r="AO19" i="1"/>
  <c r="AO20" i="1"/>
  <c r="AO21" i="1"/>
  <c r="AO22" i="1"/>
  <c r="AO23" i="1"/>
  <c r="AO24" i="1"/>
  <c r="AO25" i="1"/>
  <c r="AO26" i="1"/>
  <c r="AO27" i="1"/>
  <c r="AO28" i="1"/>
  <c r="AO29" i="1"/>
  <c r="AO30" i="1"/>
  <c r="AO6" i="1"/>
  <c r="AH7" i="1"/>
  <c r="AH8" i="1"/>
  <c r="AH9" i="1"/>
  <c r="AH10" i="1"/>
  <c r="AH11" i="1"/>
  <c r="AH12" i="1"/>
  <c r="AH13" i="1"/>
  <c r="AH14" i="1"/>
  <c r="AH15" i="1"/>
  <c r="AH16" i="1"/>
  <c r="AH17" i="1"/>
  <c r="AH18" i="1"/>
  <c r="AH19" i="1"/>
  <c r="AH20" i="1"/>
  <c r="AH21" i="1"/>
  <c r="AH22" i="1"/>
  <c r="AH23" i="1"/>
  <c r="AH24" i="1"/>
  <c r="AH25" i="1"/>
  <c r="AH26" i="1"/>
  <c r="AH27" i="1"/>
  <c r="AH28" i="1"/>
  <c r="AH29" i="1"/>
  <c r="AH30" i="1"/>
  <c r="AH31" i="1"/>
  <c r="AH32" i="1"/>
  <c r="AH6" i="1"/>
  <c r="J11" i="2" l="1"/>
  <c r="F16" i="2"/>
  <c r="F17" i="2" s="1"/>
  <c r="F18" i="2" s="1"/>
  <c r="J15" i="2"/>
  <c r="J14" i="2"/>
  <c r="K14" i="2"/>
  <c r="B16" i="2"/>
  <c r="B17" i="2" s="1"/>
  <c r="B18" i="2" s="1"/>
  <c r="K11" i="2"/>
</calcChain>
</file>

<file path=xl/sharedStrings.xml><?xml version="1.0" encoding="utf-8"?>
<sst xmlns="http://schemas.openxmlformats.org/spreadsheetml/2006/main" count="249" uniqueCount="57">
  <si>
    <t>Trabajo: Nivelación</t>
  </si>
  <si>
    <t>Operador: Lopez,Ferreira,Sallabery,Soria</t>
  </si>
  <si>
    <t>Fecha: 18/09/2024</t>
  </si>
  <si>
    <t>Hoja 1 de 1</t>
  </si>
  <si>
    <t>Punto</t>
  </si>
  <si>
    <r>
      <rPr>
        <sz val="10"/>
        <rFont val="Symbol"/>
        <family val="1"/>
        <charset val="2"/>
      </rPr>
      <t>D</t>
    </r>
    <r>
      <rPr>
        <sz val="10"/>
        <rFont val="Arial"/>
        <family val="2"/>
      </rPr>
      <t>H parcial</t>
    </r>
  </si>
  <si>
    <t>L e c t u r a s   d e   M i r a s</t>
  </si>
  <si>
    <t>Plano Colimador</t>
  </si>
  <si>
    <t>COTA</t>
  </si>
  <si>
    <t>Distancia</t>
  </si>
  <si>
    <t>Atrás</t>
  </si>
  <si>
    <t>Intermedia</t>
  </si>
  <si>
    <t>Adelante</t>
  </si>
  <si>
    <t>A1</t>
  </si>
  <si>
    <t>A2</t>
  </si>
  <si>
    <t>A3</t>
  </si>
  <si>
    <t>A4</t>
  </si>
  <si>
    <t>A5</t>
  </si>
  <si>
    <t>A6</t>
  </si>
  <si>
    <t>A7</t>
  </si>
  <si>
    <t>Denivel</t>
  </si>
  <si>
    <t>Desnivel</t>
  </si>
  <si>
    <t>Hoja 2 de 1</t>
  </si>
  <si>
    <t>PILARFING IM34</t>
  </si>
  <si>
    <t>B1</t>
  </si>
  <si>
    <t>Operador: Clavijo, Padilla, Valverde, Zanatta</t>
  </si>
  <si>
    <t>Observaciones</t>
  </si>
  <si>
    <t>Cota conocida</t>
  </si>
  <si>
    <t>Operador: Fernandez, Garcia, Garcia, Pozzi, Bentancor</t>
  </si>
  <si>
    <t>Error de cierre</t>
  </si>
  <si>
    <t>Desniveles</t>
  </si>
  <si>
    <t>A1-A2</t>
  </si>
  <si>
    <t>A2-A3</t>
  </si>
  <si>
    <t>A3-A4</t>
  </si>
  <si>
    <t>A4-A5</t>
  </si>
  <si>
    <t>A5-A6</t>
  </si>
  <si>
    <t>A6-A7</t>
  </si>
  <si>
    <t>A7-A1</t>
  </si>
  <si>
    <t>A1-PILAR</t>
  </si>
  <si>
    <t>PILAR-B1</t>
  </si>
  <si>
    <t>B1-A3</t>
  </si>
  <si>
    <t>PILAR-A4</t>
  </si>
  <si>
    <t>PC1</t>
  </si>
  <si>
    <t>PC2</t>
  </si>
  <si>
    <t xml:space="preserve">Promedio </t>
  </si>
  <si>
    <t>Desviacion</t>
  </si>
  <si>
    <t>Dist</t>
  </si>
  <si>
    <t>Nivelacion</t>
  </si>
  <si>
    <t>Distancias</t>
  </si>
  <si>
    <t>STD</t>
  </si>
  <si>
    <t>mm.km</t>
  </si>
  <si>
    <t>T=3mm.km</t>
  </si>
  <si>
    <t xml:space="preserve">Procesamiento FB quitando GRUPO 1 </t>
  </si>
  <si>
    <t>Grupo 3 OK</t>
  </si>
  <si>
    <t>Grupo 2 OK</t>
  </si>
  <si>
    <t>fuera de Tolerancia // No cumple Tests</t>
  </si>
  <si>
    <t>FINAL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</si>
</sst>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9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</font>
    <font>
      <sz val="9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sz val="10"/>
      <name val="Symbol"/>
      <family val="1"/>
      <charset val="2"/>
    </font>
    <font>
      <sz val="10"/>
      <color theme="1"/>
      <name val="Frutiger-Light"/>
      <family val="2"/>
    </font>
    <font>
      <sz val="10"/>
      <color rgb="FF006100"/>
      <name val="Frutiger-Light"/>
      <family val="2"/>
    </font>
    <font>
      <sz val="10"/>
      <color rgb="FF006100"/>
      <name val="Arial"/>
      <family val="2"/>
    </font>
    <font>
      <sz val="10"/>
      <color rgb="FF008000"/>
      <name val="Arial"/>
      <family val="2"/>
    </font>
    <font>
      <b/>
      <sz val="10"/>
      <color rgb="FF006100"/>
      <name val="Frutiger-Light"/>
      <family val="2"/>
    </font>
    <font>
      <sz val="10"/>
      <color theme="1"/>
      <name val="Arial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b/>
      <sz val="11"/>
      <color theme="1" tint="0.499984740745262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rgb="FF0070C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00000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8" fillId="3" borderId="0" applyNumberFormat="0" applyBorder="0" applyAlignment="0" applyProtection="0"/>
  </cellStyleXfs>
  <cellXfs count="171">
    <xf numFmtId="0" fontId="0" fillId="0" borderId="0" xfId="0"/>
    <xf numFmtId="164" fontId="1" fillId="0" borderId="14" xfId="1" applyNumberFormat="1" applyBorder="1" applyAlignment="1">
      <alignment horizontal="center" vertical="center"/>
    </xf>
    <xf numFmtId="0" fontId="1" fillId="0" borderId="14" xfId="1" applyBorder="1" applyAlignment="1">
      <alignment horizontal="center" vertical="center"/>
    </xf>
    <xf numFmtId="0" fontId="1" fillId="0" borderId="14" xfId="1" applyBorder="1" applyAlignment="1">
      <alignment vertical="center"/>
    </xf>
    <xf numFmtId="0" fontId="1" fillId="0" borderId="14" xfId="1" applyBorder="1" applyAlignment="1">
      <alignment horizontal="center" vertical="center" wrapText="1"/>
    </xf>
    <xf numFmtId="0" fontId="2" fillId="0" borderId="14" xfId="1" applyFont="1" applyBorder="1" applyAlignment="1">
      <alignment horizontal="center" wrapText="1"/>
    </xf>
    <xf numFmtId="0" fontId="1" fillId="0" borderId="14" xfId="1" applyBorder="1" applyAlignment="1">
      <alignment wrapText="1"/>
    </xf>
    <xf numFmtId="0" fontId="1" fillId="0" borderId="14" xfId="1" applyBorder="1" applyAlignment="1">
      <alignment horizontal="center" wrapText="1"/>
    </xf>
    <xf numFmtId="164" fontId="5" fillId="0" borderId="14" xfId="1" applyNumberFormat="1" applyFont="1" applyBorder="1" applyAlignment="1">
      <alignment horizontal="center" vertical="center"/>
    </xf>
    <xf numFmtId="0" fontId="1" fillId="2" borderId="14" xfId="1" applyFill="1" applyBorder="1" applyAlignment="1">
      <alignment vertical="center"/>
    </xf>
    <xf numFmtId="0" fontId="3" fillId="0" borderId="14" xfId="1" applyFont="1" applyBorder="1" applyAlignment="1">
      <alignment horizontal="center" vertical="center"/>
    </xf>
    <xf numFmtId="0" fontId="10" fillId="4" borderId="14" xfId="1" applyFont="1" applyFill="1" applyBorder="1" applyAlignment="1">
      <alignment horizontal="center" vertical="center" wrapText="1"/>
    </xf>
    <xf numFmtId="0" fontId="1" fillId="0" borderId="14" xfId="1" applyBorder="1" applyAlignment="1">
      <alignment vertical="center" wrapText="1"/>
    </xf>
    <xf numFmtId="0" fontId="1" fillId="4" borderId="14" xfId="1" applyFill="1" applyBorder="1" applyAlignment="1">
      <alignment vertical="center" wrapText="1"/>
    </xf>
    <xf numFmtId="0" fontId="10" fillId="0" borderId="14" xfId="1" applyFont="1" applyBorder="1" applyAlignment="1">
      <alignment horizontal="center" vertical="center" wrapText="1"/>
    </xf>
    <xf numFmtId="0" fontId="1" fillId="0" borderId="14" xfId="1" applyBorder="1"/>
    <xf numFmtId="164" fontId="9" fillId="0" borderId="14" xfId="2" applyNumberFormat="1" applyFont="1" applyFill="1" applyBorder="1" applyAlignment="1">
      <alignment horizontal="center" vertical="center"/>
    </xf>
    <xf numFmtId="164" fontId="11" fillId="0" borderId="14" xfId="2" applyNumberFormat="1" applyFont="1" applyFill="1" applyBorder="1" applyAlignment="1">
      <alignment horizontal="center" vertical="center"/>
    </xf>
    <xf numFmtId="0" fontId="2" fillId="0" borderId="14" xfId="1" applyFont="1" applyBorder="1" applyAlignment="1">
      <alignment horizontal="right" wrapText="1"/>
    </xf>
    <xf numFmtId="0" fontId="1" fillId="2" borderId="0" xfId="1" applyFill="1" applyAlignment="1">
      <alignment vertical="center"/>
    </xf>
    <xf numFmtId="0" fontId="1" fillId="0" borderId="1" xfId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164" fontId="1" fillId="0" borderId="8" xfId="1" applyNumberFormat="1" applyBorder="1" applyAlignment="1">
      <alignment horizontal="center" vertical="center"/>
    </xf>
    <xf numFmtId="164" fontId="1" fillId="0" borderId="9" xfId="1" applyNumberFormat="1" applyBorder="1" applyAlignment="1">
      <alignment horizontal="center" vertical="center"/>
    </xf>
    <xf numFmtId="164" fontId="1" fillId="0" borderId="10" xfId="1" applyNumberFormat="1" applyBorder="1" applyAlignment="1">
      <alignment horizontal="center" vertical="center"/>
    </xf>
    <xf numFmtId="0" fontId="1" fillId="0" borderId="11" xfId="1" applyBorder="1" applyAlignment="1">
      <alignment horizontal="center" vertical="center"/>
    </xf>
    <xf numFmtId="164" fontId="1" fillId="0" borderId="13" xfId="1" applyNumberFormat="1" applyBorder="1" applyAlignment="1">
      <alignment horizontal="center" vertical="center"/>
    </xf>
    <xf numFmtId="164" fontId="1" fillId="0" borderId="15" xfId="1" applyNumberFormat="1" applyBorder="1" applyAlignment="1">
      <alignment horizontal="center" vertical="center"/>
    </xf>
    <xf numFmtId="164" fontId="1" fillId="0" borderId="16" xfId="1" applyNumberFormat="1" applyBorder="1" applyAlignment="1">
      <alignment horizontal="center" vertical="center"/>
    </xf>
    <xf numFmtId="0" fontId="1" fillId="0" borderId="17" xfId="1" applyBorder="1" applyAlignment="1">
      <alignment horizontal="center" vertical="center"/>
    </xf>
    <xf numFmtId="164" fontId="1" fillId="0" borderId="18" xfId="1" applyNumberFormat="1" applyBorder="1" applyAlignment="1">
      <alignment horizontal="center" vertical="center"/>
    </xf>
    <xf numFmtId="164" fontId="1" fillId="0" borderId="4" xfId="1" applyNumberFormat="1" applyBorder="1" applyAlignment="1">
      <alignment horizontal="center" vertical="center"/>
    </xf>
    <xf numFmtId="164" fontId="1" fillId="0" borderId="19" xfId="1" applyNumberFormat="1" applyBorder="1" applyAlignment="1">
      <alignment horizontal="center" vertical="center"/>
    </xf>
    <xf numFmtId="164" fontId="1" fillId="0" borderId="20" xfId="1" applyNumberFormat="1" applyBorder="1" applyAlignment="1">
      <alignment horizontal="center" vertical="center"/>
    </xf>
    <xf numFmtId="0" fontId="3" fillId="0" borderId="18" xfId="1" applyFont="1" applyBorder="1" applyAlignment="1">
      <alignment horizontal="center" vertical="center"/>
    </xf>
    <xf numFmtId="0" fontId="3" fillId="0" borderId="19" xfId="1" applyFont="1" applyBorder="1" applyAlignment="1">
      <alignment horizontal="center" vertical="center"/>
    </xf>
    <xf numFmtId="164" fontId="9" fillId="0" borderId="7" xfId="2" applyNumberFormat="1" applyFont="1" applyFill="1" applyBorder="1" applyAlignment="1">
      <alignment horizontal="center" vertical="center"/>
    </xf>
    <xf numFmtId="0" fontId="1" fillId="0" borderId="21" xfId="1" applyBorder="1" applyAlignment="1">
      <alignment horizontal="center" vertical="center"/>
    </xf>
    <xf numFmtId="0" fontId="1" fillId="0" borderId="22" xfId="1" applyBorder="1" applyAlignment="1">
      <alignment horizontal="center" vertical="center"/>
    </xf>
    <xf numFmtId="164" fontId="1" fillId="0" borderId="12" xfId="1" applyNumberFormat="1" applyBorder="1" applyAlignment="1">
      <alignment horizontal="center" vertical="center"/>
    </xf>
    <xf numFmtId="164" fontId="1" fillId="0" borderId="2" xfId="1" applyNumberFormat="1" applyBorder="1" applyAlignment="1">
      <alignment horizontal="center" vertical="center"/>
    </xf>
    <xf numFmtId="0" fontId="1" fillId="0" borderId="23" xfId="1" applyBorder="1" applyAlignment="1">
      <alignment horizontal="center" vertical="center"/>
    </xf>
    <xf numFmtId="164" fontId="1" fillId="0" borderId="6" xfId="1" applyNumberFormat="1" applyBorder="1" applyAlignment="1">
      <alignment horizontal="center" vertical="center"/>
    </xf>
    <xf numFmtId="164" fontId="8" fillId="0" borderId="6" xfId="2" applyNumberFormat="1" applyFill="1" applyBorder="1" applyAlignment="1">
      <alignment horizontal="center" vertical="center"/>
    </xf>
    <xf numFmtId="164" fontId="1" fillId="0" borderId="24" xfId="1" applyNumberFormat="1" applyBorder="1" applyAlignment="1">
      <alignment horizontal="center" vertical="center"/>
    </xf>
    <xf numFmtId="0" fontId="1" fillId="0" borderId="11" xfId="1" applyBorder="1" applyAlignment="1">
      <alignment horizontal="center" vertical="center" wrapText="1"/>
    </xf>
    <xf numFmtId="164" fontId="5" fillId="0" borderId="12" xfId="1" applyNumberFormat="1" applyFont="1" applyBorder="1" applyAlignment="1">
      <alignment horizontal="center" vertical="center"/>
    </xf>
    <xf numFmtId="164" fontId="11" fillId="0" borderId="1" xfId="2" applyNumberFormat="1" applyFont="1" applyFill="1" applyBorder="1" applyAlignment="1">
      <alignment horizontal="center" vertical="center"/>
    </xf>
    <xf numFmtId="164" fontId="1" fillId="0" borderId="11" xfId="1" applyNumberFormat="1" applyBorder="1" applyAlignment="1">
      <alignment horizontal="center" vertical="center"/>
    </xf>
    <xf numFmtId="164" fontId="5" fillId="0" borderId="11" xfId="1" applyNumberFormat="1" applyFont="1" applyBorder="1" applyAlignment="1">
      <alignment horizontal="center" vertical="center"/>
    </xf>
    <xf numFmtId="164" fontId="1" fillId="0" borderId="17" xfId="1" applyNumberFormat="1" applyBorder="1" applyAlignment="1">
      <alignment horizontal="center" vertical="center"/>
    </xf>
    <xf numFmtId="164" fontId="8" fillId="0" borderId="1" xfId="2" applyNumberFormat="1" applyFill="1" applyBorder="1" applyAlignment="1">
      <alignment horizontal="center" vertical="center"/>
    </xf>
    <xf numFmtId="164" fontId="1" fillId="0" borderId="39" xfId="1" applyNumberFormat="1" applyBorder="1" applyAlignment="1">
      <alignment horizontal="center" vertical="center"/>
    </xf>
    <xf numFmtId="164" fontId="1" fillId="0" borderId="25" xfId="1" applyNumberFormat="1" applyBorder="1" applyAlignment="1">
      <alignment horizontal="center" vertical="center"/>
    </xf>
    <xf numFmtId="164" fontId="1" fillId="0" borderId="22" xfId="1" applyNumberFormat="1" applyBorder="1" applyAlignment="1">
      <alignment horizontal="center" vertical="center"/>
    </xf>
    <xf numFmtId="164" fontId="5" fillId="0" borderId="16" xfId="1" applyNumberFormat="1" applyFont="1" applyBorder="1" applyAlignment="1">
      <alignment horizontal="center" vertical="center"/>
    </xf>
    <xf numFmtId="164" fontId="1" fillId="0" borderId="40" xfId="1" applyNumberFormat="1" applyBorder="1" applyAlignment="1">
      <alignment horizontal="center" vertical="center"/>
    </xf>
    <xf numFmtId="0" fontId="0" fillId="0" borderId="14" xfId="0" applyBorder="1"/>
    <xf numFmtId="0" fontId="0" fillId="0" borderId="14" xfId="0" applyBorder="1" applyAlignment="1">
      <alignment horizontal="center" vertical="center"/>
    </xf>
    <xf numFmtId="164" fontId="0" fillId="0" borderId="0" xfId="0" applyNumberFormat="1"/>
    <xf numFmtId="164" fontId="1" fillId="0" borderId="42" xfId="1" applyNumberFormat="1" applyBorder="1" applyAlignment="1">
      <alignment horizontal="center" vertical="center"/>
    </xf>
    <xf numFmtId="164" fontId="1" fillId="0" borderId="43" xfId="1" applyNumberFormat="1" applyBorder="1" applyAlignment="1">
      <alignment horizontal="center" vertical="center"/>
    </xf>
    <xf numFmtId="164" fontId="1" fillId="0" borderId="45" xfId="1" applyNumberFormat="1" applyBorder="1" applyAlignment="1">
      <alignment horizontal="center" vertical="center"/>
    </xf>
    <xf numFmtId="164" fontId="1" fillId="0" borderId="46" xfId="1" applyNumberFormat="1" applyBorder="1" applyAlignment="1">
      <alignment horizontal="center" vertical="center"/>
    </xf>
    <xf numFmtId="164" fontId="1" fillId="0" borderId="47" xfId="1" applyNumberFormat="1" applyBorder="1" applyAlignment="1">
      <alignment horizontal="center" vertical="center"/>
    </xf>
    <xf numFmtId="164" fontId="1" fillId="0" borderId="48" xfId="1" applyNumberFormat="1" applyBorder="1" applyAlignment="1">
      <alignment horizontal="center" vertical="center"/>
    </xf>
    <xf numFmtId="164" fontId="1" fillId="0" borderId="32" xfId="1" applyNumberFormat="1" applyBorder="1" applyAlignment="1">
      <alignment horizontal="center" vertical="center"/>
    </xf>
    <xf numFmtId="164" fontId="1" fillId="0" borderId="49" xfId="1" applyNumberFormat="1" applyBorder="1" applyAlignment="1">
      <alignment horizontal="center" vertical="center"/>
    </xf>
    <xf numFmtId="0" fontId="1" fillId="0" borderId="50" xfId="1" applyBorder="1" applyAlignment="1">
      <alignment horizontal="center" vertical="center"/>
    </xf>
    <xf numFmtId="0" fontId="0" fillId="0" borderId="14" xfId="0" applyBorder="1" applyAlignment="1">
      <alignment horizontal="center"/>
    </xf>
    <xf numFmtId="1" fontId="1" fillId="0" borderId="14" xfId="1" applyNumberFormat="1" applyBorder="1" applyAlignment="1">
      <alignment horizontal="center" vertical="center"/>
    </xf>
    <xf numFmtId="1" fontId="0" fillId="0" borderId="14" xfId="0" applyNumberFormat="1" applyBorder="1" applyAlignment="1">
      <alignment horizontal="center"/>
    </xf>
    <xf numFmtId="164" fontId="0" fillId="0" borderId="14" xfId="0" applyNumberFormat="1" applyBorder="1"/>
    <xf numFmtId="0" fontId="0" fillId="0" borderId="27" xfId="0" applyBorder="1"/>
    <xf numFmtId="0" fontId="0" fillId="0" borderId="26" xfId="0" applyBorder="1"/>
    <xf numFmtId="164" fontId="0" fillId="0" borderId="14" xfId="0" applyNumberFormat="1" applyBorder="1" applyAlignment="1">
      <alignment horizontal="center"/>
    </xf>
    <xf numFmtId="1" fontId="1" fillId="0" borderId="11" xfId="1" applyNumberFormat="1" applyBorder="1" applyAlignment="1">
      <alignment horizontal="center" vertical="center"/>
    </xf>
    <xf numFmtId="1" fontId="0" fillId="0" borderId="14" xfId="0" applyNumberFormat="1" applyBorder="1"/>
    <xf numFmtId="1" fontId="7" fillId="0" borderId="1" xfId="2" applyNumberFormat="1" applyFont="1" applyFill="1" applyBorder="1" applyAlignment="1">
      <alignment horizontal="center" vertical="center"/>
    </xf>
    <xf numFmtId="1" fontId="12" fillId="0" borderId="11" xfId="1" applyNumberFormat="1" applyFont="1" applyBorder="1" applyAlignment="1">
      <alignment horizontal="center" vertical="center"/>
    </xf>
    <xf numFmtId="1" fontId="0" fillId="0" borderId="0" xfId="0" applyNumberFormat="1"/>
    <xf numFmtId="0" fontId="0" fillId="0" borderId="52" xfId="0" applyBorder="1"/>
    <xf numFmtId="0" fontId="0" fillId="0" borderId="15" xfId="0" applyBorder="1"/>
    <xf numFmtId="0" fontId="0" fillId="0" borderId="41" xfId="0" applyBorder="1"/>
    <xf numFmtId="164" fontId="13" fillId="5" borderId="51" xfId="0" applyNumberFormat="1" applyFont="1" applyFill="1" applyBorder="1"/>
    <xf numFmtId="164" fontId="0" fillId="0" borderId="51" xfId="0" applyNumberFormat="1" applyBorder="1"/>
    <xf numFmtId="164" fontId="0" fillId="0" borderId="54" xfId="0" applyNumberFormat="1" applyBorder="1"/>
    <xf numFmtId="0" fontId="15" fillId="0" borderId="45" xfId="0" applyFont="1" applyBorder="1"/>
    <xf numFmtId="0" fontId="15" fillId="7" borderId="8" xfId="0" applyFont="1" applyFill="1" applyBorder="1"/>
    <xf numFmtId="0" fontId="16" fillId="0" borderId="14" xfId="0" applyFont="1" applyBorder="1" applyAlignment="1">
      <alignment horizontal="center" vertical="center"/>
    </xf>
    <xf numFmtId="164" fontId="17" fillId="0" borderId="51" xfId="0" applyNumberFormat="1" applyFont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6" borderId="0" xfId="0" applyFill="1"/>
    <xf numFmtId="0" fontId="0" fillId="0" borderId="51" xfId="0" applyBorder="1"/>
    <xf numFmtId="0" fontId="13" fillId="7" borderId="7" xfId="0" applyFont="1" applyFill="1" applyBorder="1" applyAlignment="1">
      <alignment horizontal="center" vertical="center"/>
    </xf>
    <xf numFmtId="0" fontId="13" fillId="7" borderId="8" xfId="0" applyFont="1" applyFill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4" fillId="6" borderId="11" xfId="0" applyFont="1" applyFill="1" applyBorder="1" applyAlignment="1">
      <alignment horizontal="center" vertical="center"/>
    </xf>
    <xf numFmtId="164" fontId="0" fillId="0" borderId="13" xfId="0" applyNumberFormat="1" applyBorder="1"/>
    <xf numFmtId="164" fontId="0" fillId="0" borderId="53" xfId="0" applyNumberFormat="1" applyBorder="1"/>
    <xf numFmtId="0" fontId="0" fillId="0" borderId="54" xfId="0" applyBorder="1"/>
    <xf numFmtId="164" fontId="14" fillId="8" borderId="44" xfId="0" applyNumberFormat="1" applyFont="1" applyFill="1" applyBorder="1"/>
    <xf numFmtId="164" fontId="14" fillId="8" borderId="0" xfId="0" applyNumberFormat="1" applyFont="1" applyFill="1"/>
    <xf numFmtId="0" fontId="14" fillId="8" borderId="41" xfId="0" applyFont="1" applyFill="1" applyBorder="1"/>
    <xf numFmtId="0" fontId="14" fillId="8" borderId="44" xfId="0" applyFont="1" applyFill="1" applyBorder="1"/>
    <xf numFmtId="0" fontId="14" fillId="8" borderId="0" xfId="0" applyFont="1" applyFill="1"/>
    <xf numFmtId="0" fontId="14" fillId="8" borderId="53" xfId="0" applyFont="1" applyFill="1" applyBorder="1"/>
    <xf numFmtId="0" fontId="14" fillId="8" borderId="51" xfId="0" applyFont="1" applyFill="1" applyBorder="1"/>
    <xf numFmtId="0" fontId="14" fillId="8" borderId="54" xfId="0" applyFont="1" applyFill="1" applyBorder="1"/>
    <xf numFmtId="0" fontId="13" fillId="9" borderId="52" xfId="0" applyFont="1" applyFill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5" fillId="7" borderId="7" xfId="0" applyFont="1" applyFill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3" fillId="0" borderId="14" xfId="1" applyFont="1" applyBorder="1" applyAlignment="1">
      <alignment horizontal="left" vertical="center"/>
    </xf>
    <xf numFmtId="0" fontId="1" fillId="0" borderId="14" xfId="1" applyBorder="1" applyAlignment="1">
      <alignment horizontal="left" vertical="center"/>
    </xf>
    <xf numFmtId="0" fontId="3" fillId="0" borderId="14" xfId="1" applyFont="1" applyBorder="1" applyAlignment="1">
      <alignment horizontal="center" vertical="center"/>
    </xf>
    <xf numFmtId="0" fontId="1" fillId="0" borderId="14" xfId="1" applyBorder="1" applyAlignment="1">
      <alignment horizontal="center" vertical="center"/>
    </xf>
    <xf numFmtId="0" fontId="1" fillId="0" borderId="14" xfId="1" applyBorder="1" applyAlignment="1">
      <alignment horizontal="center" vertical="center" wrapText="1"/>
    </xf>
    <xf numFmtId="0" fontId="4" fillId="0" borderId="14" xfId="1" applyFont="1" applyBorder="1" applyAlignment="1">
      <alignment horizontal="center" vertical="center"/>
    </xf>
    <xf numFmtId="0" fontId="3" fillId="0" borderId="36" xfId="1" applyFont="1" applyBorder="1" applyAlignment="1">
      <alignment horizontal="left" vertical="center"/>
    </xf>
    <xf numFmtId="0" fontId="3" fillId="0" borderId="37" xfId="1" applyFont="1" applyBorder="1" applyAlignment="1">
      <alignment horizontal="left" vertical="center"/>
    </xf>
    <xf numFmtId="0" fontId="3" fillId="0" borderId="29" xfId="1" applyFont="1" applyBorder="1" applyAlignment="1">
      <alignment horizontal="left" vertical="center"/>
    </xf>
    <xf numFmtId="0" fontId="1" fillId="0" borderId="28" xfId="1" applyBorder="1" applyAlignment="1">
      <alignment horizontal="left" vertical="center"/>
    </xf>
    <xf numFmtId="0" fontId="1" fillId="0" borderId="37" xfId="1" applyBorder="1" applyAlignment="1">
      <alignment horizontal="left" vertical="center"/>
    </xf>
    <xf numFmtId="0" fontId="1" fillId="0" borderId="29" xfId="1" applyBorder="1" applyAlignment="1">
      <alignment horizontal="left" vertical="center"/>
    </xf>
    <xf numFmtId="0" fontId="3" fillId="0" borderId="28" xfId="1" applyFont="1" applyBorder="1" applyAlignment="1">
      <alignment horizontal="center" vertical="center"/>
    </xf>
    <xf numFmtId="0" fontId="3" fillId="0" borderId="38" xfId="1" applyFont="1" applyBorder="1" applyAlignment="1">
      <alignment horizontal="center" vertical="center"/>
    </xf>
    <xf numFmtId="0" fontId="1" fillId="0" borderId="30" xfId="1" applyBorder="1" applyAlignment="1">
      <alignment horizontal="center" vertical="center"/>
    </xf>
    <xf numFmtId="0" fontId="1" fillId="0" borderId="8" xfId="1" applyBorder="1" applyAlignment="1">
      <alignment horizontal="center" vertical="center"/>
    </xf>
    <xf numFmtId="0" fontId="1" fillId="0" borderId="31" xfId="1" applyBorder="1" applyAlignment="1">
      <alignment horizontal="center" vertical="center"/>
    </xf>
    <xf numFmtId="0" fontId="1" fillId="0" borderId="7" xfId="1" applyBorder="1" applyAlignment="1">
      <alignment horizontal="center" vertical="center"/>
    </xf>
    <xf numFmtId="0" fontId="1" fillId="0" borderId="9" xfId="1" applyBorder="1" applyAlignment="1">
      <alignment horizontal="center" vertical="center"/>
    </xf>
    <xf numFmtId="0" fontId="1" fillId="0" borderId="6" xfId="1" applyBorder="1" applyAlignment="1">
      <alignment horizontal="center" vertical="center"/>
    </xf>
    <xf numFmtId="0" fontId="1" fillId="0" borderId="2" xfId="1" applyBorder="1" applyAlignment="1">
      <alignment horizontal="center" vertical="center"/>
    </xf>
    <xf numFmtId="0" fontId="1" fillId="0" borderId="1" xfId="1" applyBorder="1" applyAlignment="1">
      <alignment horizontal="center" vertical="center" wrapText="1"/>
    </xf>
    <xf numFmtId="0" fontId="1" fillId="0" borderId="17" xfId="1" applyBorder="1" applyAlignment="1">
      <alignment horizontal="center" vertical="center" wrapText="1"/>
    </xf>
    <xf numFmtId="0" fontId="1" fillId="0" borderId="1" xfId="1" applyBorder="1" applyAlignment="1">
      <alignment horizontal="center" vertical="center"/>
    </xf>
    <xf numFmtId="0" fontId="1" fillId="0" borderId="17" xfId="1" applyBorder="1" applyAlignment="1">
      <alignment horizontal="center" vertical="center"/>
    </xf>
    <xf numFmtId="0" fontId="4" fillId="0" borderId="21" xfId="1" applyFont="1" applyBorder="1" applyAlignment="1">
      <alignment horizontal="center" vertical="center"/>
    </xf>
    <xf numFmtId="0" fontId="4" fillId="0" borderId="23" xfId="1" applyFont="1" applyBorder="1" applyAlignment="1">
      <alignment horizontal="center" vertical="center"/>
    </xf>
    <xf numFmtId="0" fontId="1" fillId="0" borderId="33" xfId="1" applyBorder="1" applyAlignment="1">
      <alignment horizontal="center" vertical="center"/>
    </xf>
    <xf numFmtId="0" fontId="1" fillId="0" borderId="34" xfId="1" applyBorder="1" applyAlignment="1">
      <alignment horizontal="center" vertical="center"/>
    </xf>
    <xf numFmtId="0" fontId="1" fillId="0" borderId="35" xfId="1" applyBorder="1" applyAlignment="1">
      <alignment horizontal="center" vertical="center"/>
    </xf>
    <xf numFmtId="0" fontId="1" fillId="0" borderId="6" xfId="1" applyBorder="1" applyAlignment="1">
      <alignment horizontal="center" vertical="center" wrapText="1"/>
    </xf>
    <xf numFmtId="0" fontId="1" fillId="0" borderId="2" xfId="1" applyBorder="1" applyAlignment="1">
      <alignment horizontal="center" vertical="center" wrapText="1"/>
    </xf>
    <xf numFmtId="0" fontId="1" fillId="0" borderId="10" xfId="1" applyBorder="1" applyAlignment="1">
      <alignment horizontal="center" vertical="center" wrapText="1"/>
    </xf>
    <xf numFmtId="0" fontId="1" fillId="0" borderId="20" xfId="1" applyBorder="1" applyAlignment="1">
      <alignment horizontal="center" vertical="center" wrapText="1"/>
    </xf>
    <xf numFmtId="0" fontId="1" fillId="0" borderId="44" xfId="1" applyBorder="1" applyAlignment="1">
      <alignment horizontal="center" vertical="center"/>
    </xf>
    <xf numFmtId="0" fontId="4" fillId="0" borderId="50" xfId="1" applyFont="1" applyBorder="1" applyAlignment="1">
      <alignment horizontal="center" vertical="center"/>
    </xf>
    <xf numFmtId="0" fontId="1" fillId="0" borderId="41" xfId="1" applyBorder="1" applyAlignment="1">
      <alignment horizontal="center" vertical="center"/>
    </xf>
    <xf numFmtId="0" fontId="0" fillId="0" borderId="27" xfId="0" applyBorder="1" applyAlignment="1">
      <alignment horizontal="center"/>
    </xf>
    <xf numFmtId="0" fontId="0" fillId="0" borderId="26" xfId="0" applyBorder="1" applyAlignment="1">
      <alignment horizontal="center"/>
    </xf>
    <xf numFmtId="164" fontId="1" fillId="0" borderId="27" xfId="1" applyNumberFormat="1" applyBorder="1" applyAlignment="1">
      <alignment horizontal="center" vertical="center"/>
    </xf>
    <xf numFmtId="164" fontId="1" fillId="0" borderId="22" xfId="1" applyNumberFormat="1" applyBorder="1" applyAlignment="1">
      <alignment horizontal="center" vertical="center"/>
    </xf>
    <xf numFmtId="0" fontId="0" fillId="0" borderId="20" xfId="0" applyBorder="1" applyAlignment="1">
      <alignment horizontal="center"/>
    </xf>
    <xf numFmtId="0" fontId="0" fillId="0" borderId="51" xfId="0" applyBorder="1" applyAlignment="1">
      <alignment horizontal="center"/>
    </xf>
    <xf numFmtId="164" fontId="1" fillId="0" borderId="2" xfId="1" applyNumberFormat="1" applyBorder="1" applyAlignment="1">
      <alignment horizontal="center" vertical="center"/>
    </xf>
    <xf numFmtId="164" fontId="1" fillId="0" borderId="3" xfId="1" applyNumberFormat="1" applyBorder="1" applyAlignment="1">
      <alignment horizontal="center" vertical="center"/>
    </xf>
    <xf numFmtId="164" fontId="1" fillId="0" borderId="12" xfId="1" applyNumberFormat="1" applyBorder="1" applyAlignment="1">
      <alignment horizontal="center" vertical="center"/>
    </xf>
    <xf numFmtId="164" fontId="1" fillId="0" borderId="26" xfId="1" applyNumberFormat="1" applyBorder="1" applyAlignment="1">
      <alignment horizontal="center" vertical="center"/>
    </xf>
    <xf numFmtId="0" fontId="15" fillId="7" borderId="31" xfId="0" applyFont="1" applyFill="1" applyBorder="1" applyAlignment="1">
      <alignment horizontal="center"/>
    </xf>
    <xf numFmtId="0" fontId="15" fillId="7" borderId="30" xfId="0" applyFont="1" applyFill="1" applyBorder="1" applyAlignment="1">
      <alignment horizontal="center"/>
    </xf>
    <xf numFmtId="0" fontId="0" fillId="7" borderId="31" xfId="0" applyFill="1" applyBorder="1" applyAlignment="1">
      <alignment horizontal="center"/>
    </xf>
    <xf numFmtId="0" fontId="0" fillId="7" borderId="30" xfId="0" applyFill="1" applyBorder="1" applyAlignment="1">
      <alignment horizontal="center"/>
    </xf>
  </cellXfs>
  <cellStyles count="3">
    <cellStyle name="Buena 2" xfId="2" xr:uid="{00000000-0005-0000-0000-000000000000}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61"/>
  <sheetViews>
    <sheetView workbookViewId="0">
      <selection activeCell="AF21" sqref="AF21"/>
    </sheetView>
  </sheetViews>
  <sheetFormatPr defaultColWidth="11.5546875" defaultRowHeight="14.4"/>
  <sheetData>
    <row r="1" spans="1:47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pans="1:47" ht="15" thickBot="1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</row>
    <row r="3" spans="1:47" ht="15" thickBot="1">
      <c r="A3" s="120" t="s">
        <v>0</v>
      </c>
      <c r="B3" s="120"/>
      <c r="C3" s="120"/>
      <c r="D3" s="120"/>
      <c r="E3" s="120"/>
      <c r="F3" s="120"/>
      <c r="G3" s="121" t="s">
        <v>1</v>
      </c>
      <c r="H3" s="121"/>
      <c r="I3" s="121"/>
      <c r="J3" s="121"/>
      <c r="K3" s="121"/>
      <c r="L3" s="121" t="s">
        <v>2</v>
      </c>
      <c r="M3" s="121"/>
      <c r="N3" s="122" t="s">
        <v>3</v>
      </c>
      <c r="O3" s="122"/>
      <c r="Q3" s="126" t="s">
        <v>0</v>
      </c>
      <c r="R3" s="127"/>
      <c r="S3" s="127"/>
      <c r="T3" s="127"/>
      <c r="U3" s="127"/>
      <c r="V3" s="128"/>
      <c r="W3" s="129" t="s">
        <v>25</v>
      </c>
      <c r="X3" s="130"/>
      <c r="Y3" s="130"/>
      <c r="Z3" s="130"/>
      <c r="AA3" s="131"/>
      <c r="AB3" s="129" t="s">
        <v>2</v>
      </c>
      <c r="AC3" s="131"/>
      <c r="AD3" s="132" t="s">
        <v>3</v>
      </c>
      <c r="AE3" s="133"/>
      <c r="AG3" s="126" t="s">
        <v>0</v>
      </c>
      <c r="AH3" s="127"/>
      <c r="AI3" s="127"/>
      <c r="AJ3" s="127"/>
      <c r="AK3" s="127"/>
      <c r="AL3" s="128"/>
      <c r="AM3" s="129" t="s">
        <v>28</v>
      </c>
      <c r="AN3" s="130"/>
      <c r="AO3" s="130"/>
      <c r="AP3" s="130"/>
      <c r="AQ3" s="131"/>
      <c r="AR3" s="129" t="s">
        <v>2</v>
      </c>
      <c r="AS3" s="131"/>
      <c r="AT3" s="132" t="s">
        <v>3</v>
      </c>
      <c r="AU3" s="133"/>
    </row>
    <row r="4" spans="1:47">
      <c r="A4" s="123" t="s">
        <v>4</v>
      </c>
      <c r="B4" s="124" t="s">
        <v>5</v>
      </c>
      <c r="C4" s="123" t="s">
        <v>6</v>
      </c>
      <c r="D4" s="123"/>
      <c r="E4" s="123"/>
      <c r="F4" s="124" t="s">
        <v>7</v>
      </c>
      <c r="G4" s="123" t="s">
        <v>8</v>
      </c>
      <c r="H4" s="123"/>
      <c r="I4" s="124" t="s">
        <v>5</v>
      </c>
      <c r="J4" s="123" t="s">
        <v>6</v>
      </c>
      <c r="K4" s="123"/>
      <c r="L4" s="123"/>
      <c r="M4" s="124" t="s">
        <v>7</v>
      </c>
      <c r="N4" s="123" t="s">
        <v>8</v>
      </c>
      <c r="O4" s="125" t="s">
        <v>9</v>
      </c>
      <c r="Q4" s="139" t="s">
        <v>4</v>
      </c>
      <c r="R4" s="141" t="s">
        <v>5</v>
      </c>
      <c r="S4" s="134" t="s">
        <v>6</v>
      </c>
      <c r="T4" s="135"/>
      <c r="U4" s="136"/>
      <c r="V4" s="141" t="s">
        <v>7</v>
      </c>
      <c r="W4" s="139" t="s">
        <v>8</v>
      </c>
      <c r="X4" s="147"/>
      <c r="Y4" s="152" t="s">
        <v>5</v>
      </c>
      <c r="Z4" s="137" t="s">
        <v>6</v>
      </c>
      <c r="AA4" s="135"/>
      <c r="AB4" s="138"/>
      <c r="AC4" s="150" t="s">
        <v>7</v>
      </c>
      <c r="AD4" s="143" t="s">
        <v>8</v>
      </c>
      <c r="AE4" s="145" t="s">
        <v>26</v>
      </c>
      <c r="AG4" s="139" t="s">
        <v>4</v>
      </c>
      <c r="AH4" s="141" t="s">
        <v>5</v>
      </c>
      <c r="AI4" s="134" t="s">
        <v>6</v>
      </c>
      <c r="AJ4" s="135"/>
      <c r="AK4" s="136"/>
      <c r="AL4" s="141" t="s">
        <v>7</v>
      </c>
      <c r="AM4" s="139" t="s">
        <v>8</v>
      </c>
      <c r="AN4" s="147"/>
      <c r="AO4" s="152" t="s">
        <v>5</v>
      </c>
      <c r="AP4" s="137" t="s">
        <v>6</v>
      </c>
      <c r="AQ4" s="135"/>
      <c r="AR4" s="138"/>
      <c r="AS4" s="150" t="s">
        <v>7</v>
      </c>
      <c r="AT4" s="143" t="s">
        <v>8</v>
      </c>
      <c r="AU4" s="145" t="s">
        <v>9</v>
      </c>
    </row>
    <row r="5" spans="1:47" ht="15" thickBot="1">
      <c r="A5" s="123"/>
      <c r="B5" s="124"/>
      <c r="C5" s="10" t="s">
        <v>10</v>
      </c>
      <c r="D5" s="10" t="s">
        <v>11</v>
      </c>
      <c r="E5" s="10" t="s">
        <v>12</v>
      </c>
      <c r="F5" s="124"/>
      <c r="G5" s="123"/>
      <c r="H5" s="123"/>
      <c r="I5" s="124"/>
      <c r="J5" s="10" t="s">
        <v>10</v>
      </c>
      <c r="K5" s="10" t="s">
        <v>11</v>
      </c>
      <c r="L5" s="10" t="s">
        <v>12</v>
      </c>
      <c r="M5" s="124"/>
      <c r="N5" s="123"/>
      <c r="O5" s="125"/>
      <c r="Q5" s="140"/>
      <c r="R5" s="142"/>
      <c r="S5" s="21" t="s">
        <v>10</v>
      </c>
      <c r="T5" s="22" t="s">
        <v>11</v>
      </c>
      <c r="U5" s="23" t="s">
        <v>12</v>
      </c>
      <c r="V5" s="142"/>
      <c r="W5" s="140"/>
      <c r="X5" s="148"/>
      <c r="Y5" s="153"/>
      <c r="Z5" s="36" t="s">
        <v>10</v>
      </c>
      <c r="AA5" s="22" t="s">
        <v>11</v>
      </c>
      <c r="AB5" s="37" t="s">
        <v>12</v>
      </c>
      <c r="AC5" s="151"/>
      <c r="AD5" s="144"/>
      <c r="AE5" s="146"/>
      <c r="AG5" s="140"/>
      <c r="AH5" s="142"/>
      <c r="AI5" s="21" t="s">
        <v>10</v>
      </c>
      <c r="AJ5" s="22" t="s">
        <v>11</v>
      </c>
      <c r="AK5" s="23" t="s">
        <v>12</v>
      </c>
      <c r="AL5" s="142"/>
      <c r="AM5" s="140"/>
      <c r="AN5" s="148"/>
      <c r="AO5" s="153"/>
      <c r="AP5" s="36" t="s">
        <v>10</v>
      </c>
      <c r="AQ5" s="22" t="s">
        <v>11</v>
      </c>
      <c r="AR5" s="37" t="s">
        <v>12</v>
      </c>
      <c r="AS5" s="151"/>
      <c r="AT5" s="144"/>
      <c r="AU5" s="155"/>
    </row>
    <row r="6" spans="1:47" ht="15" thickBot="1">
      <c r="A6" s="4" t="s">
        <v>13</v>
      </c>
      <c r="B6" s="1">
        <v>2.254</v>
      </c>
      <c r="C6" s="11">
        <v>2.3330000000000002</v>
      </c>
      <c r="D6" s="12"/>
      <c r="E6" s="12"/>
      <c r="F6" s="4">
        <v>2.3330000000000002</v>
      </c>
      <c r="G6" s="13"/>
      <c r="H6" s="123"/>
      <c r="I6" s="4">
        <v>2.254</v>
      </c>
      <c r="J6" s="14">
        <v>2.3069999999999999</v>
      </c>
      <c r="K6" s="12"/>
      <c r="L6" s="12"/>
      <c r="M6" s="4">
        <v>2.3069999999999999</v>
      </c>
      <c r="N6" s="13"/>
      <c r="O6" s="2"/>
      <c r="Q6" s="20" t="s">
        <v>13</v>
      </c>
      <c r="R6" s="44">
        <v>2.3690000000000002</v>
      </c>
      <c r="S6" s="38">
        <v>0.154</v>
      </c>
      <c r="T6" s="24"/>
      <c r="U6" s="25"/>
      <c r="V6" s="26">
        <v>17.135000000000009</v>
      </c>
      <c r="W6" s="45">
        <v>16.981000000000009</v>
      </c>
      <c r="X6" s="148"/>
      <c r="Y6" s="26">
        <v>2.3690000000000002</v>
      </c>
      <c r="Z6" s="38">
        <v>8.2000000000000003E-2</v>
      </c>
      <c r="AA6" s="24"/>
      <c r="AB6" s="25"/>
      <c r="AC6" s="44">
        <v>17.061000000000003</v>
      </c>
      <c r="AD6" s="53">
        <v>16.979000000000003</v>
      </c>
      <c r="AE6" s="39">
        <v>8</v>
      </c>
      <c r="AF6">
        <f>AE6+AE7+AE8</f>
        <v>50</v>
      </c>
      <c r="AG6" s="20" t="s">
        <v>13</v>
      </c>
      <c r="AH6" s="44">
        <f>AI6-AK7</f>
        <v>1.359</v>
      </c>
      <c r="AI6" s="38">
        <v>1.9379999999999999</v>
      </c>
      <c r="AJ6" s="24"/>
      <c r="AK6" s="25"/>
      <c r="AL6" s="26">
        <f>AI6+AM6</f>
        <v>1.9379999999999999</v>
      </c>
      <c r="AM6" s="45"/>
      <c r="AN6" s="148"/>
      <c r="AO6" s="26">
        <f>AP6-AR7</f>
        <v>1.359</v>
      </c>
      <c r="AP6" s="38">
        <v>1.9630000000000001</v>
      </c>
      <c r="AQ6" s="24"/>
      <c r="AR6" s="25"/>
      <c r="AS6" s="44">
        <f>AP6+AT6</f>
        <v>1.9630000000000001</v>
      </c>
      <c r="AT6" s="45"/>
      <c r="AU6" s="59"/>
    </row>
    <row r="7" spans="1:47" ht="15" thickBot="1">
      <c r="A7" s="4">
        <v>1</v>
      </c>
      <c r="B7" s="1">
        <v>2.0049999999999999</v>
      </c>
      <c r="C7" s="4">
        <v>2.2869999999999999</v>
      </c>
      <c r="D7" s="12"/>
      <c r="E7" s="4">
        <v>7.9000000000000001E-2</v>
      </c>
      <c r="F7" s="4">
        <v>4.5410000000000004</v>
      </c>
      <c r="G7" s="4"/>
      <c r="H7" s="123"/>
      <c r="I7" s="4">
        <v>2.0049999999999999</v>
      </c>
      <c r="J7" s="4">
        <v>2.3159999999999998</v>
      </c>
      <c r="K7" s="12"/>
      <c r="L7" s="4">
        <v>5.2999999999999999E-2</v>
      </c>
      <c r="M7" s="4">
        <v>4.57</v>
      </c>
      <c r="N7" s="4"/>
      <c r="O7" s="2">
        <v>63</v>
      </c>
      <c r="Q7" s="27">
        <v>1</v>
      </c>
      <c r="R7" s="41">
        <v>1.6720000000000002</v>
      </c>
      <c r="S7" s="28">
        <v>3.5000000000000003E-2</v>
      </c>
      <c r="T7" s="1"/>
      <c r="U7" s="29">
        <v>2.5230000000000001</v>
      </c>
      <c r="V7" s="30">
        <v>14.647000000000009</v>
      </c>
      <c r="W7" s="41">
        <v>14.612000000000009</v>
      </c>
      <c r="X7" s="148"/>
      <c r="Y7" s="30">
        <v>1.671</v>
      </c>
      <c r="Z7" s="28">
        <v>5.8000000000000003E-2</v>
      </c>
      <c r="AA7" s="1"/>
      <c r="AB7" s="29">
        <v>2.4510000000000001</v>
      </c>
      <c r="AC7" s="41">
        <v>14.668000000000003</v>
      </c>
      <c r="AD7" s="50">
        <v>14.610000000000003</v>
      </c>
      <c r="AE7" s="40">
        <v>30</v>
      </c>
      <c r="AG7" s="27">
        <v>1</v>
      </c>
      <c r="AH7" s="44">
        <f t="shared" ref="AH7:AH32" si="0">AI7-AK8</f>
        <v>1.347</v>
      </c>
      <c r="AI7" s="28">
        <v>2.1819999999999999</v>
      </c>
      <c r="AJ7" s="1"/>
      <c r="AK7" s="29">
        <v>0.57899999999999996</v>
      </c>
      <c r="AL7" s="26">
        <f t="shared" ref="AL7:AL32" si="1">AI7+AM7</f>
        <v>2.1819999999999999</v>
      </c>
      <c r="AM7" s="41"/>
      <c r="AN7" s="148"/>
      <c r="AO7" s="26">
        <f t="shared" ref="AO7:AO9" si="2">AP7-AR8</f>
        <v>1.347</v>
      </c>
      <c r="AP7" s="28">
        <v>2.214</v>
      </c>
      <c r="AQ7" s="1"/>
      <c r="AR7" s="29">
        <v>0.60399999999999998</v>
      </c>
      <c r="AS7" s="44">
        <f t="shared" ref="AS7:AS31" si="3">AP7+AT7</f>
        <v>2.214</v>
      </c>
      <c r="AT7" s="41"/>
      <c r="AU7" s="2">
        <v>34</v>
      </c>
    </row>
    <row r="8" spans="1:47" ht="15" thickBot="1">
      <c r="A8" s="4">
        <v>2</v>
      </c>
      <c r="B8" s="1">
        <v>2.0470000000000002</v>
      </c>
      <c r="C8" s="4">
        <v>2.5230000000000001</v>
      </c>
      <c r="D8" s="12"/>
      <c r="E8" s="4">
        <v>0.28199999999999997</v>
      </c>
      <c r="F8" s="4">
        <v>6.782</v>
      </c>
      <c r="G8" s="4"/>
      <c r="H8" s="123"/>
      <c r="I8" s="4">
        <v>2.0470000000000002</v>
      </c>
      <c r="J8" s="4">
        <v>2.5329999999999999</v>
      </c>
      <c r="K8" s="12"/>
      <c r="L8" s="4">
        <v>0.311</v>
      </c>
      <c r="M8" s="4">
        <v>6.7919999999999998</v>
      </c>
      <c r="N8" s="4"/>
      <c r="O8" s="2">
        <v>70</v>
      </c>
      <c r="Q8" s="27">
        <v>2</v>
      </c>
      <c r="R8" s="46">
        <v>0.44900000000000007</v>
      </c>
      <c r="S8" s="28">
        <v>1.175</v>
      </c>
      <c r="T8" s="1"/>
      <c r="U8" s="29">
        <v>1.7070000000000001</v>
      </c>
      <c r="V8" s="30">
        <v>14.115000000000009</v>
      </c>
      <c r="W8" s="41">
        <v>12.940000000000008</v>
      </c>
      <c r="X8" s="148"/>
      <c r="Y8" s="54">
        <v>0.44899999999999984</v>
      </c>
      <c r="Z8" s="28">
        <v>0.93700000000000006</v>
      </c>
      <c r="AA8" s="1"/>
      <c r="AB8" s="29">
        <v>1.7290000000000001</v>
      </c>
      <c r="AC8" s="41">
        <v>13.876000000000001</v>
      </c>
      <c r="AD8" s="50">
        <v>12.939000000000002</v>
      </c>
      <c r="AE8" s="40">
        <v>12</v>
      </c>
      <c r="AG8" s="27">
        <v>2</v>
      </c>
      <c r="AH8" s="44">
        <f t="shared" si="0"/>
        <v>1.7969999999999997</v>
      </c>
      <c r="AI8" s="28">
        <v>2.1789999999999998</v>
      </c>
      <c r="AJ8" s="1"/>
      <c r="AK8" s="29">
        <v>0.83499999999999996</v>
      </c>
      <c r="AL8" s="26">
        <f t="shared" si="1"/>
        <v>2.1789999999999998</v>
      </c>
      <c r="AM8" s="41"/>
      <c r="AN8" s="148"/>
      <c r="AO8" s="26">
        <f t="shared" si="2"/>
        <v>1.7970000000000002</v>
      </c>
      <c r="AP8" s="28">
        <v>2.2010000000000001</v>
      </c>
      <c r="AQ8" s="1"/>
      <c r="AR8" s="29">
        <v>0.86699999999999999</v>
      </c>
      <c r="AS8" s="44">
        <f t="shared" si="3"/>
        <v>2.2010000000000001</v>
      </c>
      <c r="AT8" s="41"/>
      <c r="AU8" s="2">
        <v>52</v>
      </c>
    </row>
    <row r="9" spans="1:47" ht="15" thickBot="1">
      <c r="A9" s="4">
        <v>3</v>
      </c>
      <c r="B9" s="1">
        <v>0.30499999999999994</v>
      </c>
      <c r="C9" s="4">
        <v>0.84099999999999997</v>
      </c>
      <c r="D9" s="12"/>
      <c r="E9" s="4">
        <v>0.47599999999999998</v>
      </c>
      <c r="F9" s="4">
        <v>7.1470000000000002</v>
      </c>
      <c r="G9" s="4"/>
      <c r="H9" s="123"/>
      <c r="I9" s="4">
        <v>0.30499999999999999</v>
      </c>
      <c r="J9" s="4">
        <v>1.0329999999999999</v>
      </c>
      <c r="K9" s="12"/>
      <c r="L9" s="4">
        <v>0.48599999999999999</v>
      </c>
      <c r="M9" s="4">
        <v>7.3390000000000004</v>
      </c>
      <c r="N9" s="4"/>
      <c r="O9" s="2">
        <v>59</v>
      </c>
      <c r="Q9" s="27" t="s">
        <v>19</v>
      </c>
      <c r="R9" s="41">
        <v>1.1339999999999999</v>
      </c>
      <c r="S9" s="28">
        <v>0.94</v>
      </c>
      <c r="T9" s="1"/>
      <c r="U9" s="29">
        <v>1.6240000000000001</v>
      </c>
      <c r="V9" s="30">
        <v>13.431000000000008</v>
      </c>
      <c r="W9" s="41">
        <v>12.491000000000009</v>
      </c>
      <c r="X9" s="148"/>
      <c r="Y9" s="30">
        <v>1.1340000000000001</v>
      </c>
      <c r="Z9" s="28">
        <v>0.90500000000000003</v>
      </c>
      <c r="AA9" s="1"/>
      <c r="AB9" s="29">
        <v>1.3859999999999999</v>
      </c>
      <c r="AC9" s="41">
        <v>13.395000000000001</v>
      </c>
      <c r="AD9" s="50">
        <v>12.490000000000002</v>
      </c>
      <c r="AE9" s="40">
        <v>28</v>
      </c>
      <c r="AF9">
        <f>AE9+AE10</f>
        <v>61</v>
      </c>
      <c r="AG9" s="27">
        <v>3</v>
      </c>
      <c r="AH9" s="44">
        <f t="shared" si="0"/>
        <v>1.1140000000000001</v>
      </c>
      <c r="AI9" s="28">
        <v>1.9350000000000001</v>
      </c>
      <c r="AJ9" s="1"/>
      <c r="AK9" s="29">
        <v>0.38200000000000001</v>
      </c>
      <c r="AL9" s="26">
        <f t="shared" si="1"/>
        <v>1.9350000000000001</v>
      </c>
      <c r="AM9" s="41"/>
      <c r="AN9" s="148"/>
      <c r="AO9" s="26">
        <f t="shared" si="2"/>
        <v>1.1140000000000001</v>
      </c>
      <c r="AP9" s="28">
        <v>1.929</v>
      </c>
      <c r="AQ9" s="1"/>
      <c r="AR9" s="29">
        <v>0.40400000000000003</v>
      </c>
      <c r="AS9" s="44">
        <f t="shared" si="3"/>
        <v>1.929</v>
      </c>
      <c r="AT9" s="41"/>
      <c r="AU9" s="2">
        <v>37</v>
      </c>
    </row>
    <row r="10" spans="1:47" ht="15" thickBot="1">
      <c r="A10" s="4" t="s">
        <v>14</v>
      </c>
      <c r="B10" s="1">
        <v>-1.4770000000000001</v>
      </c>
      <c r="C10" s="4">
        <v>0.379</v>
      </c>
      <c r="D10" s="12"/>
      <c r="E10" s="4">
        <v>0.53600000000000003</v>
      </c>
      <c r="F10" s="4">
        <v>6.99</v>
      </c>
      <c r="G10" s="4"/>
      <c r="H10" s="123"/>
      <c r="I10" s="4">
        <v>-1.4770000000000001</v>
      </c>
      <c r="J10" s="4">
        <v>0.45100000000000001</v>
      </c>
      <c r="K10" s="12"/>
      <c r="L10" s="4">
        <v>0.72799999999999998</v>
      </c>
      <c r="M10" s="4">
        <v>7.0620000000000003</v>
      </c>
      <c r="N10" s="4"/>
      <c r="O10" s="2">
        <v>52</v>
      </c>
      <c r="Q10" s="27">
        <v>3</v>
      </c>
      <c r="R10" s="46">
        <v>2.448</v>
      </c>
      <c r="S10" s="28">
        <v>0.53100000000000003</v>
      </c>
      <c r="T10" s="1"/>
      <c r="U10" s="29">
        <v>2.0739999999999998</v>
      </c>
      <c r="V10" s="30">
        <v>11.888000000000009</v>
      </c>
      <c r="W10" s="41">
        <v>11.357000000000008</v>
      </c>
      <c r="X10" s="148"/>
      <c r="Y10" s="54">
        <v>2.4480000000000004</v>
      </c>
      <c r="Z10" s="28">
        <v>0.70399999999999996</v>
      </c>
      <c r="AA10" s="1"/>
      <c r="AB10" s="29">
        <v>2.0390000000000001</v>
      </c>
      <c r="AC10" s="41">
        <v>12.060000000000002</v>
      </c>
      <c r="AD10" s="50">
        <v>11.356000000000002</v>
      </c>
      <c r="AE10" s="40">
        <v>33</v>
      </c>
      <c r="AG10" s="27">
        <v>4</v>
      </c>
      <c r="AH10" s="44">
        <f t="shared" si="0"/>
        <v>0.99399999999999988</v>
      </c>
      <c r="AI10" s="28">
        <v>1.9259999999999999</v>
      </c>
      <c r="AJ10" s="1"/>
      <c r="AK10" s="29">
        <v>0.82099999999999995</v>
      </c>
      <c r="AL10" s="26">
        <f t="shared" si="1"/>
        <v>1.9259999999999999</v>
      </c>
      <c r="AM10" s="41"/>
      <c r="AN10" s="148"/>
      <c r="AO10" s="26">
        <f>AP11-AR11</f>
        <v>-0.60600000000000009</v>
      </c>
      <c r="AP10" s="63">
        <v>1.92</v>
      </c>
      <c r="AQ10" s="1"/>
      <c r="AR10" s="29">
        <v>0.81499999999999995</v>
      </c>
      <c r="AS10" s="44">
        <f t="shared" si="3"/>
        <v>1.92</v>
      </c>
      <c r="AT10" s="41"/>
      <c r="AU10" s="2">
        <v>45</v>
      </c>
    </row>
    <row r="11" spans="1:47" ht="15" thickBot="1">
      <c r="A11" s="4" t="s">
        <v>15</v>
      </c>
      <c r="B11" s="1">
        <v>-2.0250000000000004</v>
      </c>
      <c r="C11" s="4">
        <v>0.252</v>
      </c>
      <c r="D11" s="12"/>
      <c r="E11" s="4">
        <v>1.8560000000000001</v>
      </c>
      <c r="F11" s="4">
        <v>5.3860000000000001</v>
      </c>
      <c r="G11" s="4"/>
      <c r="H11" s="123"/>
      <c r="I11" s="4">
        <v>-2.0249999999999999</v>
      </c>
      <c r="J11" s="4">
        <v>0.255</v>
      </c>
      <c r="K11" s="12"/>
      <c r="L11" s="4">
        <v>1.9279999999999999</v>
      </c>
      <c r="M11" s="4">
        <v>5.3890000000000002</v>
      </c>
      <c r="N11" s="4"/>
      <c r="O11" s="2">
        <v>60</v>
      </c>
      <c r="Q11" s="27" t="s">
        <v>18</v>
      </c>
      <c r="R11" s="41">
        <v>1.849</v>
      </c>
      <c r="S11" s="28">
        <v>0.627</v>
      </c>
      <c r="T11" s="1"/>
      <c r="U11" s="29">
        <v>2.9790000000000001</v>
      </c>
      <c r="V11" s="30">
        <v>9.5360000000000085</v>
      </c>
      <c r="W11" s="41">
        <v>8.9090000000000078</v>
      </c>
      <c r="X11" s="148"/>
      <c r="Y11" s="30">
        <v>1.8490000000000002</v>
      </c>
      <c r="Z11" s="28">
        <v>0.56100000000000005</v>
      </c>
      <c r="AA11" s="1"/>
      <c r="AB11" s="29">
        <v>3.1520000000000001</v>
      </c>
      <c r="AC11" s="41">
        <v>9.4690000000000012</v>
      </c>
      <c r="AD11" s="50">
        <v>8.9080000000000013</v>
      </c>
      <c r="AE11" s="40">
        <v>30</v>
      </c>
      <c r="AF11">
        <f>AE11+AE12</f>
        <v>49</v>
      </c>
      <c r="AG11" s="27" t="s">
        <v>14</v>
      </c>
      <c r="AH11" s="44">
        <f t="shared" si="0"/>
        <v>-1.4770000000000001</v>
      </c>
      <c r="AI11" s="28">
        <v>0.33300000000000002</v>
      </c>
      <c r="AJ11" s="1"/>
      <c r="AK11" s="29">
        <v>0.93200000000000005</v>
      </c>
      <c r="AL11" s="26">
        <f t="shared" si="1"/>
        <v>0.33300000000000002</v>
      </c>
      <c r="AM11" s="41"/>
      <c r="AN11" s="148"/>
      <c r="AO11" s="26">
        <f>AP12-AR12</f>
        <v>-1.1030000000000002</v>
      </c>
      <c r="AP11" s="28">
        <v>0.32</v>
      </c>
      <c r="AQ11" s="1"/>
      <c r="AR11" s="29">
        <v>0.92600000000000005</v>
      </c>
      <c r="AS11" s="44">
        <f t="shared" si="3"/>
        <v>0.32</v>
      </c>
      <c r="AT11" s="41"/>
      <c r="AU11" s="71">
        <v>60</v>
      </c>
    </row>
    <row r="12" spans="1:47" ht="15" thickBot="1">
      <c r="A12" s="4">
        <v>4</v>
      </c>
      <c r="B12" s="1">
        <v>-2.306</v>
      </c>
      <c r="C12" s="4">
        <v>3.5999999999999997E-2</v>
      </c>
      <c r="D12" s="12"/>
      <c r="E12" s="4">
        <v>2.2770000000000001</v>
      </c>
      <c r="F12" s="4">
        <v>3.145</v>
      </c>
      <c r="G12" s="4"/>
      <c r="H12" s="123"/>
      <c r="I12" s="4">
        <v>-2.306</v>
      </c>
      <c r="J12" s="4">
        <v>0.14199999999999999</v>
      </c>
      <c r="K12" s="12"/>
      <c r="L12" s="4">
        <v>2.2799999999999998</v>
      </c>
      <c r="M12" s="4">
        <v>3.2509999999999999</v>
      </c>
      <c r="N12" s="4"/>
      <c r="O12" s="2">
        <v>70</v>
      </c>
      <c r="Q12" s="27">
        <v>4</v>
      </c>
      <c r="R12" s="46">
        <v>1.56</v>
      </c>
      <c r="S12" s="28">
        <v>0.39800000000000002</v>
      </c>
      <c r="T12" s="1"/>
      <c r="U12" s="29">
        <v>2.476</v>
      </c>
      <c r="V12" s="30">
        <v>7.4580000000000073</v>
      </c>
      <c r="W12" s="41">
        <v>7.0600000000000076</v>
      </c>
      <c r="X12" s="148"/>
      <c r="Y12" s="54">
        <v>1.5599999999999998</v>
      </c>
      <c r="Z12" s="28">
        <v>0.46600000000000003</v>
      </c>
      <c r="AA12" s="1"/>
      <c r="AB12" s="29">
        <v>2.41</v>
      </c>
      <c r="AC12" s="41">
        <v>7.5250000000000004</v>
      </c>
      <c r="AD12" s="50">
        <v>7.0590000000000002</v>
      </c>
      <c r="AE12" s="40">
        <v>19</v>
      </c>
      <c r="AG12" s="27" t="s">
        <v>15</v>
      </c>
      <c r="AH12" s="44">
        <f t="shared" si="0"/>
        <v>-1.6259999999999999</v>
      </c>
      <c r="AI12" s="28">
        <v>0.66600000000000004</v>
      </c>
      <c r="AJ12" s="1"/>
      <c r="AK12" s="29">
        <v>1.81</v>
      </c>
      <c r="AL12" s="26">
        <f t="shared" si="1"/>
        <v>0.66600000000000004</v>
      </c>
      <c r="AM12" s="41"/>
      <c r="AN12" s="148"/>
      <c r="AO12" s="26">
        <f>AP13-AR13</f>
        <v>-1.369</v>
      </c>
      <c r="AP12" s="28">
        <v>0.69299999999999995</v>
      </c>
      <c r="AQ12" s="1"/>
      <c r="AR12" s="29">
        <v>1.796</v>
      </c>
      <c r="AS12" s="44">
        <f t="shared" si="3"/>
        <v>0.69299999999999995</v>
      </c>
      <c r="AT12" s="50"/>
      <c r="AU12" s="40">
        <v>51</v>
      </c>
    </row>
    <row r="13" spans="1:47" ht="15" thickBot="1">
      <c r="A13" s="4">
        <v>5</v>
      </c>
      <c r="B13" s="1">
        <v>-1.9099999999999997</v>
      </c>
      <c r="C13" s="4">
        <v>0.48699999999999999</v>
      </c>
      <c r="D13" s="12"/>
      <c r="E13" s="4">
        <v>2.3420000000000001</v>
      </c>
      <c r="F13" s="4">
        <v>1.29</v>
      </c>
      <c r="G13" s="4"/>
      <c r="H13" s="123"/>
      <c r="I13" s="4">
        <v>-1.91</v>
      </c>
      <c r="J13" s="4">
        <v>0.48199999999999998</v>
      </c>
      <c r="K13" s="12"/>
      <c r="L13" s="4">
        <v>2.448</v>
      </c>
      <c r="M13" s="4">
        <v>1.2849999999999999</v>
      </c>
      <c r="N13" s="4"/>
      <c r="O13" s="2">
        <v>35</v>
      </c>
      <c r="Q13" s="27" t="s">
        <v>17</v>
      </c>
      <c r="R13" s="41">
        <v>-2.0550000000000002</v>
      </c>
      <c r="S13" s="28">
        <v>2.2360000000000002</v>
      </c>
      <c r="T13" s="1"/>
      <c r="U13" s="29">
        <v>1.958</v>
      </c>
      <c r="V13" s="30">
        <v>7.7360000000000078</v>
      </c>
      <c r="W13" s="41">
        <v>5.5000000000000071</v>
      </c>
      <c r="X13" s="148"/>
      <c r="Y13" s="30">
        <v>-2.0550000000000002</v>
      </c>
      <c r="Z13" s="28">
        <v>2.23</v>
      </c>
      <c r="AA13" s="1"/>
      <c r="AB13" s="29">
        <v>2.0259999999999998</v>
      </c>
      <c r="AC13" s="41">
        <v>7.7290000000000001</v>
      </c>
      <c r="AD13" s="50">
        <v>5.4990000000000006</v>
      </c>
      <c r="AE13" s="40">
        <v>15</v>
      </c>
      <c r="AF13">
        <f>AE13+AE14</f>
        <v>43</v>
      </c>
      <c r="AG13" s="27">
        <v>5</v>
      </c>
      <c r="AH13" s="44">
        <f t="shared" si="0"/>
        <v>-1.3940000000000001</v>
      </c>
      <c r="AI13" s="28">
        <v>0.91900000000000004</v>
      </c>
      <c r="AJ13" s="1"/>
      <c r="AK13" s="29">
        <v>2.2919999999999998</v>
      </c>
      <c r="AL13" s="26">
        <f t="shared" si="1"/>
        <v>0.91900000000000004</v>
      </c>
      <c r="AM13" s="41"/>
      <c r="AN13" s="148"/>
      <c r="AO13" s="26">
        <f>AP14-AR14</f>
        <v>-1.996</v>
      </c>
      <c r="AP13" s="28">
        <v>0.95</v>
      </c>
      <c r="AQ13" s="1"/>
      <c r="AR13" s="29">
        <v>2.319</v>
      </c>
      <c r="AS13" s="44">
        <f t="shared" si="3"/>
        <v>0.95</v>
      </c>
      <c r="AT13" s="50"/>
      <c r="AU13" s="40">
        <v>44</v>
      </c>
    </row>
    <row r="14" spans="1:47" ht="15" thickBot="1">
      <c r="A14" s="4">
        <v>6</v>
      </c>
      <c r="B14" s="1">
        <v>-2.1019999999999999</v>
      </c>
      <c r="C14" s="4">
        <v>5.2999999999999999E-2</v>
      </c>
      <c r="D14" s="12"/>
      <c r="E14" s="4">
        <v>2.3969999999999998</v>
      </c>
      <c r="F14" s="4">
        <v>-1.054</v>
      </c>
      <c r="G14" s="4"/>
      <c r="H14" s="123"/>
      <c r="I14" s="4">
        <v>-2.1030000000000002</v>
      </c>
      <c r="J14" s="4">
        <v>0.108</v>
      </c>
      <c r="K14" s="12"/>
      <c r="L14" s="4">
        <v>2.3919999999999999</v>
      </c>
      <c r="M14" s="4">
        <v>-0.999</v>
      </c>
      <c r="N14" s="4"/>
      <c r="O14" s="2">
        <v>25</v>
      </c>
      <c r="Q14" s="27">
        <v>5</v>
      </c>
      <c r="R14" s="46">
        <v>-2.827</v>
      </c>
      <c r="S14" s="28">
        <v>2.9950000000000001</v>
      </c>
      <c r="T14" s="1"/>
      <c r="U14" s="29">
        <v>0.18099999999999999</v>
      </c>
      <c r="V14" s="30">
        <v>10.550000000000008</v>
      </c>
      <c r="W14" s="41">
        <v>7.5550000000000077</v>
      </c>
      <c r="X14" s="148"/>
      <c r="Y14" s="54">
        <v>-2.827</v>
      </c>
      <c r="Z14" s="28">
        <v>3.09</v>
      </c>
      <c r="AA14" s="1"/>
      <c r="AB14" s="29">
        <v>0.17499999999999999</v>
      </c>
      <c r="AC14" s="41">
        <v>10.644</v>
      </c>
      <c r="AD14" s="50">
        <v>7.5540000000000003</v>
      </c>
      <c r="AE14" s="40">
        <v>28</v>
      </c>
      <c r="AG14" s="27">
        <v>6</v>
      </c>
      <c r="AH14" s="44">
        <f t="shared" si="0"/>
        <v>-1.6900000000000002</v>
      </c>
      <c r="AI14" s="28">
        <v>0.34100000000000003</v>
      </c>
      <c r="AJ14" s="1"/>
      <c r="AK14" s="29">
        <v>2.3130000000000002</v>
      </c>
      <c r="AL14" s="26">
        <f t="shared" si="1"/>
        <v>0.34100000000000003</v>
      </c>
      <c r="AM14" s="41"/>
      <c r="AN14" s="148"/>
      <c r="AO14" s="26">
        <f t="shared" ref="AO14:AO31" si="4">AP15-AR16</f>
        <v>-2.113</v>
      </c>
      <c r="AP14" s="28">
        <v>0.34799999999999998</v>
      </c>
      <c r="AQ14" s="1"/>
      <c r="AR14" s="29">
        <v>2.3439999999999999</v>
      </c>
      <c r="AS14" s="44">
        <f t="shared" si="3"/>
        <v>0.34799999999999998</v>
      </c>
      <c r="AT14" s="50"/>
      <c r="AU14" s="40">
        <v>26</v>
      </c>
    </row>
    <row r="15" spans="1:47" ht="15" thickBot="1">
      <c r="A15" s="4">
        <v>7</v>
      </c>
      <c r="B15" s="1">
        <v>-1.7269999999999999</v>
      </c>
      <c r="C15" s="4">
        <v>0.39800000000000002</v>
      </c>
      <c r="D15" s="12"/>
      <c r="E15" s="4">
        <v>2.1549999999999998</v>
      </c>
      <c r="F15" s="4">
        <v>-2.8109999999999999</v>
      </c>
      <c r="G15" s="4"/>
      <c r="H15" s="123"/>
      <c r="I15" s="4">
        <v>-1.7270000000000001</v>
      </c>
      <c r="J15" s="4">
        <v>0.42599999999999999</v>
      </c>
      <c r="K15" s="12"/>
      <c r="L15" s="4">
        <v>2.2109999999999999</v>
      </c>
      <c r="M15" s="4">
        <v>-2.7839999999999998</v>
      </c>
      <c r="N15" s="4"/>
      <c r="O15" s="2">
        <v>23</v>
      </c>
      <c r="Q15" s="27" t="s">
        <v>16</v>
      </c>
      <c r="R15" s="41">
        <v>-2.504</v>
      </c>
      <c r="S15" s="28">
        <v>2.7850000000000001</v>
      </c>
      <c r="T15" s="1"/>
      <c r="U15" s="29">
        <v>0.16800000000000001</v>
      </c>
      <c r="V15" s="30">
        <v>13.167000000000009</v>
      </c>
      <c r="W15" s="41">
        <v>10.382000000000009</v>
      </c>
      <c r="X15" s="148"/>
      <c r="Y15" s="30">
        <v>-2.504</v>
      </c>
      <c r="Z15" s="28">
        <v>2.851</v>
      </c>
      <c r="AA15" s="1"/>
      <c r="AB15" s="29">
        <v>0.26300000000000001</v>
      </c>
      <c r="AC15" s="41">
        <v>13.231999999999999</v>
      </c>
      <c r="AD15" s="50">
        <v>10.381</v>
      </c>
      <c r="AE15" s="40">
        <v>25</v>
      </c>
      <c r="AF15">
        <f>AE15+AE16+AE17+AE18+AE19</f>
        <v>116</v>
      </c>
      <c r="AG15" s="27">
        <v>7</v>
      </c>
      <c r="AH15" s="44">
        <f t="shared" si="0"/>
        <v>-2.1139999999999999</v>
      </c>
      <c r="AI15" s="28">
        <v>0.26800000000000002</v>
      </c>
      <c r="AJ15" s="1"/>
      <c r="AK15" s="29">
        <v>2.0310000000000001</v>
      </c>
      <c r="AL15" s="26">
        <f t="shared" si="1"/>
        <v>0.26800000000000002</v>
      </c>
      <c r="AM15" s="41"/>
      <c r="AN15" s="148"/>
      <c r="AO15" s="26">
        <f t="shared" si="4"/>
        <v>-1.9000000000000001</v>
      </c>
      <c r="AP15" s="28">
        <v>0.27</v>
      </c>
      <c r="AQ15" s="1"/>
      <c r="AR15" s="62">
        <v>2.0379999999999998</v>
      </c>
      <c r="AS15" s="44">
        <f t="shared" si="3"/>
        <v>0.27</v>
      </c>
      <c r="AT15" s="50"/>
      <c r="AU15" s="40">
        <v>25</v>
      </c>
    </row>
    <row r="16" spans="1:47" ht="15" thickBot="1">
      <c r="A16" s="4">
        <v>8</v>
      </c>
      <c r="B16" s="1">
        <v>-1.661</v>
      </c>
      <c r="C16" s="4">
        <v>0.621</v>
      </c>
      <c r="D16" s="12"/>
      <c r="E16" s="4">
        <v>2.125</v>
      </c>
      <c r="F16" s="4">
        <v>-4.3150000000000004</v>
      </c>
      <c r="G16" s="4"/>
      <c r="H16" s="123"/>
      <c r="I16" s="4">
        <v>-1.661</v>
      </c>
      <c r="J16" s="4">
        <v>0.68</v>
      </c>
      <c r="K16" s="12"/>
      <c r="L16" s="4">
        <v>2.153</v>
      </c>
      <c r="M16" s="4">
        <v>-4.2569999999999997</v>
      </c>
      <c r="N16" s="4"/>
      <c r="O16" s="2">
        <v>29</v>
      </c>
      <c r="Q16" s="27">
        <v>6</v>
      </c>
      <c r="R16" s="46">
        <v>-2.859</v>
      </c>
      <c r="S16" s="28">
        <v>3.073</v>
      </c>
      <c r="T16" s="1"/>
      <c r="U16" s="29">
        <v>0.28100000000000003</v>
      </c>
      <c r="V16" s="30">
        <v>15.959000000000009</v>
      </c>
      <c r="W16" s="41">
        <v>12.886000000000008</v>
      </c>
      <c r="X16" s="148"/>
      <c r="Y16" s="54">
        <v>-2.86</v>
      </c>
      <c r="Z16" s="28">
        <v>2.8969999999999998</v>
      </c>
      <c r="AA16" s="1"/>
      <c r="AB16" s="29">
        <v>0.34699999999999998</v>
      </c>
      <c r="AC16" s="41">
        <v>15.782</v>
      </c>
      <c r="AD16" s="50">
        <v>12.885</v>
      </c>
      <c r="AE16" s="40">
        <v>16</v>
      </c>
      <c r="AG16" s="27">
        <v>8</v>
      </c>
      <c r="AH16" s="44">
        <f t="shared" si="0"/>
        <v>-1.9000000000000001</v>
      </c>
      <c r="AI16" s="28">
        <v>0.32800000000000001</v>
      </c>
      <c r="AJ16" s="1"/>
      <c r="AK16" s="29">
        <v>2.3820000000000001</v>
      </c>
      <c r="AL16" s="26">
        <f t="shared" si="1"/>
        <v>0.32800000000000001</v>
      </c>
      <c r="AM16" s="41"/>
      <c r="AN16" s="148"/>
      <c r="AO16" s="26">
        <f t="shared" si="4"/>
        <v>-1.9249999999999998</v>
      </c>
      <c r="AP16" s="28">
        <v>0.32500000000000001</v>
      </c>
      <c r="AQ16" s="1"/>
      <c r="AR16" s="29">
        <v>2.383</v>
      </c>
      <c r="AS16" s="44">
        <f t="shared" si="3"/>
        <v>0.32500000000000001</v>
      </c>
      <c r="AT16" s="50"/>
      <c r="AU16" s="40">
        <v>30</v>
      </c>
    </row>
    <row r="17" spans="1:48" ht="15" thickBot="1">
      <c r="A17" s="4" t="s">
        <v>16</v>
      </c>
      <c r="B17" s="1">
        <v>-2.0649999999999999</v>
      </c>
      <c r="C17" s="4">
        <v>0.28999999999999998</v>
      </c>
      <c r="D17" s="12"/>
      <c r="E17" s="4">
        <v>2.282</v>
      </c>
      <c r="F17" s="4">
        <v>-6.3070000000000004</v>
      </c>
      <c r="G17" s="4"/>
      <c r="H17" s="123"/>
      <c r="I17" s="4">
        <v>-2.0649999999999999</v>
      </c>
      <c r="J17" s="4">
        <v>0.27900000000000003</v>
      </c>
      <c r="K17" s="12"/>
      <c r="L17" s="4">
        <v>2.3410000000000002</v>
      </c>
      <c r="M17" s="4">
        <v>-6.319</v>
      </c>
      <c r="N17" s="4"/>
      <c r="O17" s="2">
        <v>38</v>
      </c>
      <c r="Q17" s="27">
        <v>7</v>
      </c>
      <c r="R17" s="41">
        <v>-2.5750000000000002</v>
      </c>
      <c r="S17" s="28">
        <v>3.0150000000000001</v>
      </c>
      <c r="T17" s="1"/>
      <c r="U17" s="29">
        <v>0.214</v>
      </c>
      <c r="V17" s="30">
        <v>18.760000000000009</v>
      </c>
      <c r="W17" s="41">
        <v>15.745000000000008</v>
      </c>
      <c r="X17" s="148"/>
      <c r="Y17" s="30">
        <v>-2.5750000000000002</v>
      </c>
      <c r="Z17" s="28">
        <v>2.8010000000000002</v>
      </c>
      <c r="AA17" s="1"/>
      <c r="AB17" s="29">
        <v>3.6999999999999998E-2</v>
      </c>
      <c r="AC17" s="41">
        <v>18.545999999999999</v>
      </c>
      <c r="AD17" s="50">
        <v>15.744999999999999</v>
      </c>
      <c r="AE17" s="40">
        <v>19</v>
      </c>
      <c r="AG17" s="27">
        <v>9</v>
      </c>
      <c r="AH17" s="44">
        <f t="shared" si="0"/>
        <v>-1.9249999999999998</v>
      </c>
      <c r="AI17" s="28">
        <v>0.33800000000000002</v>
      </c>
      <c r="AJ17" s="1"/>
      <c r="AK17" s="29">
        <v>2.2280000000000002</v>
      </c>
      <c r="AL17" s="26">
        <f t="shared" si="1"/>
        <v>0.33800000000000002</v>
      </c>
      <c r="AM17" s="41"/>
      <c r="AN17" s="148"/>
      <c r="AO17" s="26">
        <f t="shared" si="4"/>
        <v>-1.081</v>
      </c>
      <c r="AP17" s="28">
        <v>0.34699999999999998</v>
      </c>
      <c r="AQ17" s="1"/>
      <c r="AR17" s="29">
        <v>2.2250000000000001</v>
      </c>
      <c r="AS17" s="44">
        <f t="shared" si="3"/>
        <v>0.34699999999999998</v>
      </c>
      <c r="AT17" s="50"/>
      <c r="AU17" s="40">
        <v>23</v>
      </c>
    </row>
    <row r="18" spans="1:48" ht="15" thickBot="1">
      <c r="A18" s="4">
        <v>9</v>
      </c>
      <c r="B18" s="1">
        <v>-1.7290000000000001</v>
      </c>
      <c r="C18" s="4">
        <v>0.58899999999999997</v>
      </c>
      <c r="D18" s="12"/>
      <c r="E18" s="4">
        <v>2.355</v>
      </c>
      <c r="F18" s="4">
        <v>-8.0730000000000004</v>
      </c>
      <c r="G18" s="4"/>
      <c r="H18" s="123"/>
      <c r="I18" s="4">
        <v>-1.7290000000000001</v>
      </c>
      <c r="J18" s="4">
        <v>0.59699999999999998</v>
      </c>
      <c r="K18" s="12"/>
      <c r="L18" s="4">
        <v>2.3439999999999999</v>
      </c>
      <c r="M18" s="4">
        <v>-8.0660000000000007</v>
      </c>
      <c r="N18" s="4"/>
      <c r="O18" s="2">
        <v>22</v>
      </c>
      <c r="Q18" s="27">
        <v>8</v>
      </c>
      <c r="R18" s="46">
        <v>-2.0010000000000003</v>
      </c>
      <c r="S18" s="28">
        <v>2.9180000000000001</v>
      </c>
      <c r="T18" s="1"/>
      <c r="U18" s="29">
        <v>0.44</v>
      </c>
      <c r="V18" s="30">
        <v>21.238000000000007</v>
      </c>
      <c r="W18" s="41">
        <v>18.320000000000007</v>
      </c>
      <c r="X18" s="148"/>
      <c r="Y18" s="54">
        <v>-2.0010000000000003</v>
      </c>
      <c r="Z18" s="28">
        <v>2.9380000000000002</v>
      </c>
      <c r="AA18" s="1"/>
      <c r="AB18" s="29">
        <v>0.22600000000000001</v>
      </c>
      <c r="AC18" s="41">
        <v>21.257999999999999</v>
      </c>
      <c r="AD18" s="50">
        <v>18.32</v>
      </c>
      <c r="AE18" s="40">
        <v>32</v>
      </c>
      <c r="AG18" s="27">
        <v>10</v>
      </c>
      <c r="AH18" s="44">
        <f t="shared" si="0"/>
        <v>-1.081</v>
      </c>
      <c r="AI18" s="28">
        <v>0.432</v>
      </c>
      <c r="AJ18" s="1"/>
      <c r="AK18" s="29">
        <v>2.2629999999999999</v>
      </c>
      <c r="AL18" s="26">
        <f t="shared" si="1"/>
        <v>0.432</v>
      </c>
      <c r="AM18" s="41"/>
      <c r="AN18" s="148"/>
      <c r="AO18" s="26">
        <f t="shared" si="4"/>
        <v>-1.454</v>
      </c>
      <c r="AP18" s="28">
        <v>0.44500000000000001</v>
      </c>
      <c r="AQ18" s="1"/>
      <c r="AR18" s="29">
        <v>2.2719999999999998</v>
      </c>
      <c r="AS18" s="44">
        <f t="shared" si="3"/>
        <v>0.44500000000000001</v>
      </c>
      <c r="AT18" s="50"/>
      <c r="AU18" s="40">
        <v>28</v>
      </c>
    </row>
    <row r="19" spans="1:48" ht="15" thickBot="1">
      <c r="A19" s="4">
        <v>10</v>
      </c>
      <c r="B19" s="1">
        <v>-1.0899999999999999</v>
      </c>
      <c r="C19" s="4">
        <v>0.6</v>
      </c>
      <c r="D19" s="12"/>
      <c r="E19" s="4">
        <v>2.3180000000000001</v>
      </c>
      <c r="F19" s="4">
        <v>-9.7910000000000004</v>
      </c>
      <c r="G19" s="4"/>
      <c r="H19" s="123"/>
      <c r="I19" s="4">
        <v>-1.091</v>
      </c>
      <c r="J19" s="4">
        <v>0.63700000000000001</v>
      </c>
      <c r="K19" s="12"/>
      <c r="L19" s="4">
        <v>2.3260000000000001</v>
      </c>
      <c r="M19" s="4">
        <v>-9.7550000000000008</v>
      </c>
      <c r="N19" s="4"/>
      <c r="O19" s="2">
        <v>14</v>
      </c>
      <c r="Q19" s="27">
        <v>9</v>
      </c>
      <c r="R19" s="41">
        <v>-1.7909999999999997</v>
      </c>
      <c r="S19" s="28">
        <v>2.0179999999999998</v>
      </c>
      <c r="T19" s="1"/>
      <c r="U19" s="29">
        <v>0.91700000000000004</v>
      </c>
      <c r="V19" s="30">
        <v>22.339000000000006</v>
      </c>
      <c r="W19" s="41">
        <v>20.321000000000005</v>
      </c>
      <c r="X19" s="148"/>
      <c r="Y19" s="30">
        <v>-1.7910000000000001</v>
      </c>
      <c r="Z19" s="28">
        <v>2.0790000000000002</v>
      </c>
      <c r="AA19" s="1"/>
      <c r="AB19" s="29">
        <v>0.93700000000000006</v>
      </c>
      <c r="AC19" s="41">
        <v>22.4</v>
      </c>
      <c r="AD19" s="50">
        <v>20.320999999999998</v>
      </c>
      <c r="AE19" s="40">
        <v>24</v>
      </c>
      <c r="AG19" s="27" t="s">
        <v>16</v>
      </c>
      <c r="AH19" s="44">
        <f t="shared" si="0"/>
        <v>-1.454</v>
      </c>
      <c r="AI19" s="28">
        <v>0.42399999999999999</v>
      </c>
      <c r="AJ19" s="1"/>
      <c r="AK19" s="29">
        <v>1.5129999999999999</v>
      </c>
      <c r="AL19" s="26">
        <f t="shared" si="1"/>
        <v>0.42399999999999999</v>
      </c>
      <c r="AM19" s="41"/>
      <c r="AN19" s="148"/>
      <c r="AO19" s="26">
        <f t="shared" si="4"/>
        <v>-1.036</v>
      </c>
      <c r="AP19" s="28">
        <v>0.43</v>
      </c>
      <c r="AQ19" s="1"/>
      <c r="AR19" s="29">
        <v>1.526</v>
      </c>
      <c r="AS19" s="44">
        <f t="shared" si="3"/>
        <v>0.43</v>
      </c>
      <c r="AT19" s="50"/>
      <c r="AU19" s="40">
        <v>26</v>
      </c>
    </row>
    <row r="20" spans="1:48" ht="15" thickBot="1">
      <c r="A20" s="4" t="s">
        <v>17</v>
      </c>
      <c r="B20" s="1">
        <v>2.2009999999999996</v>
      </c>
      <c r="C20" s="4">
        <v>2.5019999999999998</v>
      </c>
      <c r="D20" s="12"/>
      <c r="E20" s="4">
        <v>1.69</v>
      </c>
      <c r="F20" s="4">
        <v>-8.9789999999999992</v>
      </c>
      <c r="G20" s="4"/>
      <c r="H20" s="123"/>
      <c r="I20" s="4">
        <v>2.2010000000000001</v>
      </c>
      <c r="J20" s="4">
        <v>2.4220000000000002</v>
      </c>
      <c r="K20" s="12"/>
      <c r="L20" s="4">
        <v>1.728</v>
      </c>
      <c r="M20" s="4">
        <v>-9.0609999999999999</v>
      </c>
      <c r="N20" s="4"/>
      <c r="O20" s="2">
        <v>64</v>
      </c>
      <c r="Q20" s="27" t="s">
        <v>15</v>
      </c>
      <c r="R20" s="46">
        <v>-1.474</v>
      </c>
      <c r="S20" s="28">
        <v>1.718</v>
      </c>
      <c r="T20" s="1"/>
      <c r="U20" s="29">
        <v>0.22700000000000001</v>
      </c>
      <c r="V20" s="30">
        <v>23.830000000000005</v>
      </c>
      <c r="W20" s="41">
        <v>22.112000000000005</v>
      </c>
      <c r="X20" s="148"/>
      <c r="Y20" s="54">
        <v>-1.474</v>
      </c>
      <c r="Z20" s="28">
        <v>1.7969999999999999</v>
      </c>
      <c r="AA20" s="1"/>
      <c r="AB20" s="29">
        <v>0.28799999999999998</v>
      </c>
      <c r="AC20" s="41">
        <v>23.908999999999999</v>
      </c>
      <c r="AD20" s="50">
        <v>22.111999999999998</v>
      </c>
      <c r="AE20" s="40">
        <v>30</v>
      </c>
      <c r="AF20">
        <f>AE20</f>
        <v>30</v>
      </c>
      <c r="AG20" s="27">
        <v>11</v>
      </c>
      <c r="AH20" s="44">
        <f t="shared" si="0"/>
        <v>-1.036</v>
      </c>
      <c r="AI20" s="28">
        <v>0.76</v>
      </c>
      <c r="AJ20" s="1"/>
      <c r="AK20" s="29">
        <v>1.8779999999999999</v>
      </c>
      <c r="AL20" s="26">
        <f t="shared" si="1"/>
        <v>0.76</v>
      </c>
      <c r="AM20" s="41"/>
      <c r="AN20" s="148"/>
      <c r="AO20" s="26">
        <f t="shared" si="4"/>
        <v>-2.2839999999999998</v>
      </c>
      <c r="AP20" s="28">
        <v>0.76600000000000001</v>
      </c>
      <c r="AQ20" s="1"/>
      <c r="AR20" s="29">
        <v>1.8839999999999999</v>
      </c>
      <c r="AS20" s="44">
        <f t="shared" si="3"/>
        <v>0.76600000000000001</v>
      </c>
      <c r="AT20" s="50"/>
      <c r="AU20" s="40">
        <v>14</v>
      </c>
    </row>
    <row r="21" spans="1:48" ht="15" thickBot="1">
      <c r="A21" s="4">
        <v>11</v>
      </c>
      <c r="B21" s="1">
        <v>1.2070000000000001</v>
      </c>
      <c r="C21" s="4">
        <v>2.2570000000000001</v>
      </c>
      <c r="D21" s="12"/>
      <c r="E21" s="4">
        <v>0.30099999999999999</v>
      </c>
      <c r="F21" s="4">
        <v>-7.0229999999999997</v>
      </c>
      <c r="G21" s="4"/>
      <c r="H21" s="123"/>
      <c r="I21" s="4">
        <v>1.208</v>
      </c>
      <c r="J21" s="4">
        <v>2.2149999999999999</v>
      </c>
      <c r="K21" s="12"/>
      <c r="L21" s="4">
        <v>0.221</v>
      </c>
      <c r="M21" s="4">
        <v>-7.0670000000000002</v>
      </c>
      <c r="N21" s="4"/>
      <c r="O21" s="2">
        <v>34</v>
      </c>
      <c r="Q21" s="27" t="s">
        <v>14</v>
      </c>
      <c r="R21" s="41">
        <v>1.845</v>
      </c>
      <c r="S21" s="28">
        <v>0.107</v>
      </c>
      <c r="T21" s="1"/>
      <c r="U21" s="29">
        <v>0.24399999999999999</v>
      </c>
      <c r="V21" s="30">
        <v>23.693000000000005</v>
      </c>
      <c r="W21" s="41">
        <v>23.586000000000006</v>
      </c>
      <c r="X21" s="148"/>
      <c r="Y21" s="30">
        <v>1.8449999999999998</v>
      </c>
      <c r="Z21" s="28">
        <v>0.18099999999999999</v>
      </c>
      <c r="AA21" s="1"/>
      <c r="AB21" s="29">
        <v>0.32300000000000001</v>
      </c>
      <c r="AC21" s="41">
        <v>23.766999999999999</v>
      </c>
      <c r="AD21" s="50">
        <v>23.585999999999999</v>
      </c>
      <c r="AE21" s="40">
        <v>33</v>
      </c>
      <c r="AF21">
        <f>AE21+AE22+AE23</f>
        <v>89</v>
      </c>
      <c r="AG21" s="27">
        <v>12</v>
      </c>
      <c r="AH21" s="44">
        <f t="shared" si="0"/>
        <v>-2.2829999999999999</v>
      </c>
      <c r="AI21" s="28">
        <v>8.6999999999999994E-2</v>
      </c>
      <c r="AJ21" s="1"/>
      <c r="AK21" s="29">
        <v>1.796</v>
      </c>
      <c r="AL21" s="26">
        <f t="shared" si="1"/>
        <v>8.6999999999999994E-2</v>
      </c>
      <c r="AM21" s="41"/>
      <c r="AN21" s="148"/>
      <c r="AO21" s="26">
        <f t="shared" si="4"/>
        <v>-0.10899999999999999</v>
      </c>
      <c r="AP21" s="28">
        <v>9.1999999999999998E-2</v>
      </c>
      <c r="AQ21" s="1"/>
      <c r="AR21" s="29">
        <v>1.802</v>
      </c>
      <c r="AS21" s="44">
        <f t="shared" si="3"/>
        <v>9.1999999999999998E-2</v>
      </c>
      <c r="AT21" s="50"/>
      <c r="AU21" s="40">
        <v>19</v>
      </c>
    </row>
    <row r="22" spans="1:48" ht="15" thickBot="1">
      <c r="A22" s="4" t="s">
        <v>18</v>
      </c>
      <c r="B22" s="1">
        <v>2.2909999999999999</v>
      </c>
      <c r="C22" s="4">
        <v>2.5289999999999999</v>
      </c>
      <c r="D22" s="12"/>
      <c r="E22" s="4">
        <v>1.05</v>
      </c>
      <c r="F22" s="4">
        <v>-5.5439999999999996</v>
      </c>
      <c r="G22" s="4"/>
      <c r="H22" s="123"/>
      <c r="I22" s="4">
        <v>2.29</v>
      </c>
      <c r="J22" s="4">
        <v>2.532</v>
      </c>
      <c r="K22" s="12"/>
      <c r="L22" s="4">
        <v>1.0069999999999999</v>
      </c>
      <c r="M22" s="4">
        <v>-5.5419999999999998</v>
      </c>
      <c r="N22" s="4"/>
      <c r="O22" s="2">
        <v>23</v>
      </c>
      <c r="Q22" s="27">
        <v>10</v>
      </c>
      <c r="R22" s="46">
        <v>3.2510000000000003</v>
      </c>
      <c r="S22" s="28">
        <v>0.10199999999999999</v>
      </c>
      <c r="T22" s="1"/>
      <c r="U22" s="29">
        <v>1.952</v>
      </c>
      <c r="V22" s="30">
        <v>21.843000000000004</v>
      </c>
      <c r="W22" s="41">
        <v>21.741000000000003</v>
      </c>
      <c r="X22" s="148"/>
      <c r="Y22" s="54">
        <v>3.2509999999999999</v>
      </c>
      <c r="Z22" s="28">
        <v>3.5999999999999997E-2</v>
      </c>
      <c r="AA22" s="1"/>
      <c r="AB22" s="29">
        <v>2.0259999999999998</v>
      </c>
      <c r="AC22" s="41">
        <v>21.777000000000001</v>
      </c>
      <c r="AD22" s="50">
        <v>21.741</v>
      </c>
      <c r="AE22" s="40">
        <v>31</v>
      </c>
      <c r="AG22" s="27">
        <v>13</v>
      </c>
      <c r="AH22" s="44">
        <f t="shared" si="0"/>
        <v>-0.10899999999999999</v>
      </c>
      <c r="AI22" s="28">
        <v>1.181</v>
      </c>
      <c r="AJ22" s="1"/>
      <c r="AK22" s="29">
        <v>2.37</v>
      </c>
      <c r="AL22" s="26">
        <f t="shared" si="1"/>
        <v>1.181</v>
      </c>
      <c r="AM22" s="41"/>
      <c r="AN22" s="148"/>
      <c r="AO22" s="26">
        <f t="shared" si="4"/>
        <v>1.4820000000000002</v>
      </c>
      <c r="AP22" s="28">
        <v>1.1679999999999999</v>
      </c>
      <c r="AQ22" s="1"/>
      <c r="AR22" s="29">
        <v>2.3759999999999999</v>
      </c>
      <c r="AS22" s="44">
        <f t="shared" si="3"/>
        <v>1.1679999999999999</v>
      </c>
      <c r="AT22" s="50"/>
      <c r="AU22" s="40">
        <v>14</v>
      </c>
    </row>
    <row r="23" spans="1:48" ht="15" thickBot="1">
      <c r="A23" s="4">
        <v>12</v>
      </c>
      <c r="B23" s="1">
        <v>1.2929999999999997</v>
      </c>
      <c r="C23" s="4">
        <v>2.0739999999999998</v>
      </c>
      <c r="D23" s="12"/>
      <c r="E23" s="4">
        <v>0.23799999999999999</v>
      </c>
      <c r="F23" s="4">
        <v>-3.7080000000000002</v>
      </c>
      <c r="G23" s="4"/>
      <c r="H23" s="123"/>
      <c r="I23" s="4">
        <v>1.2929999999999999</v>
      </c>
      <c r="J23" s="4">
        <v>2.0419999999999998</v>
      </c>
      <c r="K23" s="12"/>
      <c r="L23" s="4">
        <v>0.24199999999999999</v>
      </c>
      <c r="M23" s="4">
        <v>-3.742</v>
      </c>
      <c r="N23" s="4"/>
      <c r="O23" s="2">
        <v>58</v>
      </c>
      <c r="Q23" s="27">
        <v>11</v>
      </c>
      <c r="R23" s="41">
        <v>1.512</v>
      </c>
      <c r="S23" s="28">
        <v>0.92400000000000004</v>
      </c>
      <c r="T23" s="1"/>
      <c r="U23" s="29">
        <v>3.3530000000000002</v>
      </c>
      <c r="V23" s="30">
        <v>19.414000000000001</v>
      </c>
      <c r="W23" s="41">
        <v>18.490000000000002</v>
      </c>
      <c r="X23" s="148"/>
      <c r="Y23" s="30">
        <v>1.512</v>
      </c>
      <c r="Z23" s="28">
        <v>0.98399999999999999</v>
      </c>
      <c r="AA23" s="1"/>
      <c r="AB23" s="29">
        <v>3.2869999999999999</v>
      </c>
      <c r="AC23" s="41">
        <v>19.474000000000004</v>
      </c>
      <c r="AD23" s="50">
        <v>18.490000000000002</v>
      </c>
      <c r="AE23" s="40">
        <v>25</v>
      </c>
      <c r="AG23" s="27" t="s">
        <v>17</v>
      </c>
      <c r="AH23" s="44">
        <f t="shared" si="0"/>
        <v>1.482</v>
      </c>
      <c r="AI23" s="28">
        <v>2.0569999999999999</v>
      </c>
      <c r="AJ23" s="1"/>
      <c r="AK23" s="29">
        <v>1.29</v>
      </c>
      <c r="AL23" s="26">
        <f t="shared" si="1"/>
        <v>2.0569999999999999</v>
      </c>
      <c r="AM23" s="41"/>
      <c r="AN23" s="148"/>
      <c r="AO23" s="26">
        <f t="shared" si="4"/>
        <v>1.9239999999999999</v>
      </c>
      <c r="AP23" s="28">
        <v>2.0670000000000002</v>
      </c>
      <c r="AQ23" s="1"/>
      <c r="AR23" s="29">
        <v>1.2769999999999999</v>
      </c>
      <c r="AS23" s="44">
        <f t="shared" si="3"/>
        <v>2.0670000000000002</v>
      </c>
      <c r="AT23" s="50"/>
      <c r="AU23" s="40">
        <v>47</v>
      </c>
    </row>
    <row r="24" spans="1:48" ht="15" thickBot="1">
      <c r="A24" s="4" t="s">
        <v>19</v>
      </c>
      <c r="B24" s="1">
        <v>0.22199999999999986</v>
      </c>
      <c r="C24" s="4">
        <v>1.1579999999999999</v>
      </c>
      <c r="D24" s="12"/>
      <c r="E24" s="4">
        <v>0.78100000000000003</v>
      </c>
      <c r="F24" s="4">
        <v>-3.331</v>
      </c>
      <c r="G24" s="4"/>
      <c r="H24" s="123"/>
      <c r="I24" s="4">
        <v>0.222</v>
      </c>
      <c r="J24" s="4">
        <v>1.1519999999999999</v>
      </c>
      <c r="K24" s="12"/>
      <c r="L24" s="4">
        <v>0.749</v>
      </c>
      <c r="M24" s="4">
        <v>-3.339</v>
      </c>
      <c r="N24" s="4"/>
      <c r="O24" s="2">
        <v>65</v>
      </c>
      <c r="Q24" s="27" t="s">
        <v>13</v>
      </c>
      <c r="R24" s="41"/>
      <c r="S24" s="28"/>
      <c r="T24" s="1"/>
      <c r="U24" s="29">
        <v>2.4359999999999999</v>
      </c>
      <c r="V24" s="30">
        <v>19.414000000000001</v>
      </c>
      <c r="W24" s="41">
        <v>16.978000000000002</v>
      </c>
      <c r="X24" s="148"/>
      <c r="Y24" s="30"/>
      <c r="Z24" s="28"/>
      <c r="AA24" s="1"/>
      <c r="AB24" s="29">
        <v>2.496</v>
      </c>
      <c r="AC24" s="41">
        <v>19.474000000000004</v>
      </c>
      <c r="AD24" s="50">
        <v>16.978000000000005</v>
      </c>
      <c r="AE24" s="40"/>
      <c r="AG24" s="27">
        <v>14</v>
      </c>
      <c r="AH24" s="44">
        <f t="shared" si="0"/>
        <v>1.9249999999999998</v>
      </c>
      <c r="AI24" s="28">
        <v>2.3889999999999998</v>
      </c>
      <c r="AJ24" s="1"/>
      <c r="AK24" s="29">
        <v>0.57499999999999996</v>
      </c>
      <c r="AL24" s="26">
        <f t="shared" si="1"/>
        <v>2.3889999999999998</v>
      </c>
      <c r="AM24" s="41"/>
      <c r="AN24" s="148"/>
      <c r="AO24" s="26">
        <f t="shared" si="4"/>
        <v>1.96</v>
      </c>
      <c r="AP24" s="28">
        <v>2.3919999999999999</v>
      </c>
      <c r="AQ24" s="1"/>
      <c r="AR24" s="29">
        <v>0.58499999999999996</v>
      </c>
      <c r="AS24" s="44">
        <f t="shared" si="3"/>
        <v>2.3919999999999999</v>
      </c>
      <c r="AT24" s="50"/>
      <c r="AU24" s="40">
        <v>41</v>
      </c>
    </row>
    <row r="25" spans="1:48" ht="15" thickBot="1">
      <c r="A25" s="4">
        <v>13</v>
      </c>
      <c r="B25" s="1">
        <v>1.9710000000000001</v>
      </c>
      <c r="C25" s="4">
        <v>2.5030000000000001</v>
      </c>
      <c r="D25" s="12"/>
      <c r="E25" s="4">
        <v>0.93600000000000005</v>
      </c>
      <c r="F25" s="4">
        <v>-1.764</v>
      </c>
      <c r="G25" s="4"/>
      <c r="H25" s="123"/>
      <c r="I25" s="4">
        <v>1.972</v>
      </c>
      <c r="J25" s="4">
        <v>2.5150000000000001</v>
      </c>
      <c r="K25" s="12"/>
      <c r="L25" s="4">
        <v>0.93</v>
      </c>
      <c r="M25" s="4">
        <v>-1.754</v>
      </c>
      <c r="N25" s="4"/>
      <c r="O25" s="2">
        <v>60</v>
      </c>
      <c r="Q25" s="27"/>
      <c r="R25" s="41"/>
      <c r="S25" s="28"/>
      <c r="T25" s="1"/>
      <c r="U25" s="29"/>
      <c r="V25" s="30"/>
      <c r="W25" s="41"/>
      <c r="X25" s="148"/>
      <c r="Y25" s="30"/>
      <c r="Z25" s="28"/>
      <c r="AA25" s="1"/>
      <c r="AB25" s="29"/>
      <c r="AC25" s="41"/>
      <c r="AD25" s="50"/>
      <c r="AE25" s="40"/>
      <c r="AG25" s="27" t="s">
        <v>18</v>
      </c>
      <c r="AH25" s="44">
        <f t="shared" si="0"/>
        <v>1.96</v>
      </c>
      <c r="AI25" s="28">
        <v>2.355</v>
      </c>
      <c r="AJ25" s="1"/>
      <c r="AK25" s="29">
        <v>0.46400000000000002</v>
      </c>
      <c r="AL25" s="26">
        <f t="shared" si="1"/>
        <v>2.355</v>
      </c>
      <c r="AM25" s="41"/>
      <c r="AN25" s="148"/>
      <c r="AO25" s="26">
        <f t="shared" si="4"/>
        <v>1.069</v>
      </c>
      <c r="AP25" s="28">
        <v>2.383</v>
      </c>
      <c r="AQ25" s="1"/>
      <c r="AR25" s="29">
        <v>0.46800000000000003</v>
      </c>
      <c r="AS25" s="44">
        <f t="shared" si="3"/>
        <v>2.383</v>
      </c>
      <c r="AT25" s="50"/>
      <c r="AU25" s="40">
        <v>51</v>
      </c>
    </row>
    <row r="26" spans="1:48" ht="15" thickBot="1">
      <c r="A26" s="4">
        <v>14</v>
      </c>
      <c r="B26" s="1">
        <v>2.2949999999999999</v>
      </c>
      <c r="C26" s="4">
        <v>2.4590000000000001</v>
      </c>
      <c r="D26" s="12"/>
      <c r="E26" s="4">
        <v>0.53200000000000003</v>
      </c>
      <c r="F26" s="4">
        <v>0.16300000000000001</v>
      </c>
      <c r="G26" s="4"/>
      <c r="H26" s="123"/>
      <c r="I26" s="4">
        <v>2.294</v>
      </c>
      <c r="J26" s="4">
        <v>2.448</v>
      </c>
      <c r="K26" s="12"/>
      <c r="L26" s="4">
        <v>0.54300000000000004</v>
      </c>
      <c r="M26" s="4">
        <v>0.151</v>
      </c>
      <c r="N26" s="4"/>
      <c r="O26" s="2">
        <v>42</v>
      </c>
      <c r="Q26" s="27" t="s">
        <v>13</v>
      </c>
      <c r="R26" s="41">
        <v>-1.512</v>
      </c>
      <c r="S26" s="28">
        <v>2.4359999999999999</v>
      </c>
      <c r="T26" s="1"/>
      <c r="U26" s="29"/>
      <c r="V26" s="30">
        <v>19.414000000000001</v>
      </c>
      <c r="W26" s="41">
        <v>16.978000000000002</v>
      </c>
      <c r="X26" s="148"/>
      <c r="Y26" s="30">
        <v>-1.512</v>
      </c>
      <c r="Z26" s="28">
        <v>2.496</v>
      </c>
      <c r="AA26" s="1"/>
      <c r="AB26" s="29"/>
      <c r="AC26" s="41">
        <v>19.474000000000004</v>
      </c>
      <c r="AD26" s="50">
        <v>16.978000000000005</v>
      </c>
      <c r="AE26" s="40">
        <v>25</v>
      </c>
      <c r="AG26" s="27">
        <v>15</v>
      </c>
      <c r="AH26" s="44">
        <f t="shared" si="0"/>
        <v>1.069</v>
      </c>
      <c r="AI26" s="28">
        <v>2.121</v>
      </c>
      <c r="AJ26" s="1"/>
      <c r="AK26" s="29">
        <v>0.39500000000000002</v>
      </c>
      <c r="AL26" s="26">
        <f t="shared" si="1"/>
        <v>2.121</v>
      </c>
      <c r="AM26" s="41"/>
      <c r="AN26" s="148"/>
      <c r="AO26" s="26">
        <f t="shared" si="4"/>
        <v>0.55400000000000005</v>
      </c>
      <c r="AP26" s="28">
        <v>2.1219999999999999</v>
      </c>
      <c r="AQ26" s="1"/>
      <c r="AR26" s="29">
        <v>0.42299999999999999</v>
      </c>
      <c r="AS26" s="44">
        <f t="shared" si="3"/>
        <v>2.1219999999999999</v>
      </c>
      <c r="AT26" s="50"/>
      <c r="AU26" s="40">
        <v>46</v>
      </c>
    </row>
    <row r="27" spans="1:48" ht="15" thickBot="1">
      <c r="A27" s="4" t="s">
        <v>13</v>
      </c>
      <c r="B27" s="1"/>
      <c r="C27" s="12"/>
      <c r="D27" s="12"/>
      <c r="E27" s="4">
        <v>0.16400000000000001</v>
      </c>
      <c r="F27" s="4">
        <v>-1E-3</v>
      </c>
      <c r="G27" s="4"/>
      <c r="H27" s="123"/>
      <c r="I27" s="4"/>
      <c r="J27" s="12"/>
      <c r="K27" s="12"/>
      <c r="L27" s="4">
        <v>0.154</v>
      </c>
      <c r="M27" s="4">
        <v>-3.0000000000000001E-3</v>
      </c>
      <c r="N27" s="4"/>
      <c r="O27" s="2">
        <v>23</v>
      </c>
      <c r="Q27" s="27">
        <v>12</v>
      </c>
      <c r="R27" s="41">
        <v>-1.4279999999999999</v>
      </c>
      <c r="S27" s="28">
        <v>2.5529999999999999</v>
      </c>
      <c r="T27" s="1"/>
      <c r="U27" s="29">
        <v>0.92400000000000004</v>
      </c>
      <c r="V27" s="30">
        <v>21.043000000000003</v>
      </c>
      <c r="W27" s="41">
        <v>18.490000000000002</v>
      </c>
      <c r="X27" s="148"/>
      <c r="Y27" s="30">
        <v>-1.4279999999999999</v>
      </c>
      <c r="Z27" s="28">
        <v>2.6989999999999998</v>
      </c>
      <c r="AA27" s="1"/>
      <c r="AB27" s="29">
        <v>0.98399999999999999</v>
      </c>
      <c r="AC27" s="41">
        <v>21.189</v>
      </c>
      <c r="AD27" s="50">
        <v>18.490000000000002</v>
      </c>
      <c r="AE27" s="40">
        <v>34</v>
      </c>
      <c r="AF27">
        <f>SUM(AE26:AE28)</f>
        <v>103</v>
      </c>
      <c r="AG27" s="27">
        <v>16</v>
      </c>
      <c r="AH27" s="44">
        <f t="shared" si="0"/>
        <v>0.55400000000000005</v>
      </c>
      <c r="AI27" s="28">
        <v>1.5860000000000001</v>
      </c>
      <c r="AJ27" s="1"/>
      <c r="AK27" s="29">
        <v>1.052</v>
      </c>
      <c r="AL27" s="26">
        <f t="shared" si="1"/>
        <v>1.5860000000000001</v>
      </c>
      <c r="AM27" s="41"/>
      <c r="AN27" s="148"/>
      <c r="AO27" s="26">
        <f t="shared" si="4"/>
        <v>0.21299999999999986</v>
      </c>
      <c r="AP27" s="28">
        <v>1.61</v>
      </c>
      <c r="AQ27" s="1"/>
      <c r="AR27" s="29">
        <v>1.0529999999999999</v>
      </c>
      <c r="AS27" s="44">
        <f t="shared" si="3"/>
        <v>1.61</v>
      </c>
      <c r="AT27" s="50"/>
      <c r="AU27" s="40">
        <v>46</v>
      </c>
      <c r="AV27" s="82"/>
    </row>
    <row r="28" spans="1:48" ht="15" thickBot="1">
      <c r="A28" s="2"/>
      <c r="B28" s="1"/>
      <c r="C28" s="1"/>
      <c r="D28" s="1"/>
      <c r="E28" s="1" t="s">
        <v>20</v>
      </c>
      <c r="F28" s="4"/>
      <c r="G28" s="4"/>
      <c r="H28" s="123"/>
      <c r="I28" s="1"/>
      <c r="J28" s="1"/>
      <c r="K28" s="1"/>
      <c r="L28" s="1" t="s">
        <v>21</v>
      </c>
      <c r="M28" s="1"/>
      <c r="N28" s="1"/>
      <c r="O28" s="2"/>
      <c r="Q28" s="27">
        <v>13</v>
      </c>
      <c r="R28" s="41">
        <v>0.58899999999999997</v>
      </c>
      <c r="S28" s="28">
        <v>1.194</v>
      </c>
      <c r="T28" s="1"/>
      <c r="U28" s="29">
        <v>1.125</v>
      </c>
      <c r="V28" s="30">
        <v>21.112000000000002</v>
      </c>
      <c r="W28" s="41">
        <v>19.918000000000003</v>
      </c>
      <c r="X28" s="148"/>
      <c r="Y28" s="30">
        <v>0.58899999999999997</v>
      </c>
      <c r="Z28" s="28">
        <v>1.2050000000000001</v>
      </c>
      <c r="AA28" s="1"/>
      <c r="AB28" s="29">
        <v>1.2709999999999999</v>
      </c>
      <c r="AC28" s="41">
        <v>21.123000000000001</v>
      </c>
      <c r="AD28" s="50">
        <v>19.917999999999999</v>
      </c>
      <c r="AE28" s="40">
        <v>44</v>
      </c>
      <c r="AG28" s="27" t="s">
        <v>19</v>
      </c>
      <c r="AH28" s="44">
        <f t="shared" si="0"/>
        <v>0.21300000000000008</v>
      </c>
      <c r="AI28" s="28">
        <v>1.2410000000000001</v>
      </c>
      <c r="AJ28" s="1"/>
      <c r="AK28" s="29">
        <v>1.032</v>
      </c>
      <c r="AL28" s="26">
        <f t="shared" si="1"/>
        <v>1.2410000000000001</v>
      </c>
      <c r="AM28" s="41"/>
      <c r="AN28" s="148"/>
      <c r="AO28" s="64">
        <f t="shared" si="4"/>
        <v>1.431</v>
      </c>
      <c r="AP28" s="65">
        <v>1.2529999999999999</v>
      </c>
      <c r="AQ28" s="66"/>
      <c r="AR28" s="67">
        <v>1.056</v>
      </c>
      <c r="AS28" s="68">
        <f t="shared" si="3"/>
        <v>1.2529999999999999</v>
      </c>
      <c r="AT28" s="69"/>
      <c r="AU28" s="70">
        <v>29</v>
      </c>
    </row>
    <row r="29" spans="1:48" ht="27" thickBot="1">
      <c r="A29" s="4"/>
      <c r="B29" s="1"/>
      <c r="C29" s="1"/>
      <c r="D29" s="1">
        <v>-1.0000000000012221E-3</v>
      </c>
      <c r="E29" s="1"/>
      <c r="F29" s="1"/>
      <c r="G29" s="8"/>
      <c r="H29" s="123"/>
      <c r="I29" s="2"/>
      <c r="J29" s="1"/>
      <c r="K29" s="1">
        <v>-3.0000000000001137E-3</v>
      </c>
      <c r="L29" s="1"/>
      <c r="M29" s="1"/>
      <c r="N29" s="8"/>
      <c r="O29" s="1"/>
      <c r="Q29" s="47" t="s">
        <v>23</v>
      </c>
      <c r="R29" s="41"/>
      <c r="S29" s="28"/>
      <c r="T29" s="1"/>
      <c r="U29" s="29">
        <v>1.7829999999999999</v>
      </c>
      <c r="V29" s="30"/>
      <c r="W29" s="48">
        <v>19.329000000000001</v>
      </c>
      <c r="X29" s="148"/>
      <c r="Y29" s="27"/>
      <c r="Z29" s="28"/>
      <c r="AA29" s="30"/>
      <c r="AB29" s="55">
        <v>1.794</v>
      </c>
      <c r="AC29" s="56"/>
      <c r="AD29" s="57">
        <v>19.329000000000001</v>
      </c>
      <c r="AE29" s="41" t="s">
        <v>27</v>
      </c>
      <c r="AG29" s="47">
        <v>17</v>
      </c>
      <c r="AH29" s="44">
        <f t="shared" si="0"/>
        <v>1.431</v>
      </c>
      <c r="AI29" s="28">
        <v>1.8540000000000001</v>
      </c>
      <c r="AJ29" s="1"/>
      <c r="AK29" s="29">
        <v>1.028</v>
      </c>
      <c r="AL29" s="26">
        <f t="shared" si="1"/>
        <v>1.8540000000000001</v>
      </c>
      <c r="AM29" s="48"/>
      <c r="AN29" s="154"/>
      <c r="AO29" s="1">
        <f t="shared" si="4"/>
        <v>1.4870000000000001</v>
      </c>
      <c r="AP29" s="1">
        <v>1.9359999999999999</v>
      </c>
      <c r="AQ29" s="1"/>
      <c r="AR29" s="1">
        <v>1.04</v>
      </c>
      <c r="AS29" s="1">
        <f t="shared" si="3"/>
        <v>1.9359999999999999</v>
      </c>
      <c r="AT29" s="8"/>
      <c r="AU29" s="72">
        <v>47</v>
      </c>
      <c r="AV29" s="82"/>
    </row>
    <row r="30" spans="1:48" ht="15" thickBot="1">
      <c r="A30" s="2"/>
      <c r="B30" s="1"/>
      <c r="C30" s="1"/>
      <c r="D30" s="1"/>
      <c r="E30" s="1"/>
      <c r="F30" s="1"/>
      <c r="G30" s="1"/>
      <c r="H30" s="123"/>
      <c r="I30" s="2"/>
      <c r="J30" s="1"/>
      <c r="K30" s="1"/>
      <c r="L30" s="1"/>
      <c r="M30" s="1"/>
      <c r="N30" s="1"/>
      <c r="O30" s="1"/>
      <c r="Q30" s="27"/>
      <c r="R30" s="41"/>
      <c r="S30" s="28" t="s">
        <v>21</v>
      </c>
      <c r="T30" s="1">
        <f>SUM(S26:S28)-SUM(U27:U29)</f>
        <v>2.351</v>
      </c>
      <c r="U30" s="29"/>
      <c r="V30" s="30"/>
      <c r="W30" s="41"/>
      <c r="X30" s="148"/>
      <c r="Y30" s="27"/>
      <c r="Z30" s="28" t="s">
        <v>21</v>
      </c>
      <c r="AA30" s="1">
        <f>SUM(Z26:Z28)-SUM(AB27:AB29)</f>
        <v>2.3510000000000009</v>
      </c>
      <c r="AB30" s="29"/>
      <c r="AC30" s="56"/>
      <c r="AD30" s="30"/>
      <c r="AE30" s="41"/>
      <c r="AG30" s="27">
        <v>18</v>
      </c>
      <c r="AH30" s="44">
        <f t="shared" si="0"/>
        <v>1.4870000000000001</v>
      </c>
      <c r="AI30" s="28">
        <v>1.899</v>
      </c>
      <c r="AJ30" s="1"/>
      <c r="AK30" s="29">
        <v>0.42299999999999999</v>
      </c>
      <c r="AL30" s="26">
        <f t="shared" si="1"/>
        <v>1.899</v>
      </c>
      <c r="AM30" s="41"/>
      <c r="AN30" s="154"/>
      <c r="AO30" s="1">
        <f t="shared" si="4"/>
        <v>1.3599999999999999</v>
      </c>
      <c r="AP30" s="1">
        <v>1.867</v>
      </c>
      <c r="AQ30" s="1"/>
      <c r="AR30" s="1">
        <v>0.505</v>
      </c>
      <c r="AS30" s="1">
        <f t="shared" si="3"/>
        <v>1.867</v>
      </c>
      <c r="AT30" s="1"/>
      <c r="AU30" s="72">
        <v>40</v>
      </c>
    </row>
    <row r="31" spans="1:48" ht="15" thickBot="1">
      <c r="A31" s="2"/>
      <c r="B31" s="1"/>
      <c r="C31" s="1"/>
      <c r="D31" s="1"/>
      <c r="E31" s="1"/>
      <c r="F31" s="1"/>
      <c r="G31" s="1"/>
      <c r="H31" s="123"/>
      <c r="I31" s="2"/>
      <c r="J31" s="1"/>
      <c r="K31" s="1"/>
      <c r="L31" s="1"/>
      <c r="M31" s="1"/>
      <c r="N31" s="1"/>
      <c r="O31" s="1"/>
      <c r="Q31" s="27"/>
      <c r="R31" s="41"/>
      <c r="S31" s="28"/>
      <c r="T31" s="1"/>
      <c r="U31" s="29"/>
      <c r="V31" s="30"/>
      <c r="W31" s="41"/>
      <c r="X31" s="148"/>
      <c r="Y31" s="27"/>
      <c r="Z31" s="28"/>
      <c r="AA31" s="30"/>
      <c r="AB31" s="58"/>
      <c r="AC31" s="56"/>
      <c r="AD31" s="30"/>
      <c r="AE31" s="41"/>
      <c r="AG31" s="27">
        <v>19</v>
      </c>
      <c r="AH31" s="44">
        <f t="shared" si="0"/>
        <v>1.3599999999999999</v>
      </c>
      <c r="AI31" s="28">
        <v>2.1619999999999999</v>
      </c>
      <c r="AJ31" s="1"/>
      <c r="AK31" s="29">
        <v>0.41199999999999998</v>
      </c>
      <c r="AL31" s="26">
        <f t="shared" si="1"/>
        <v>2.1619999999999999</v>
      </c>
      <c r="AM31" s="41"/>
      <c r="AN31" s="154"/>
      <c r="AO31" s="1">
        <f t="shared" si="4"/>
        <v>-2.9999999999859028E-3</v>
      </c>
      <c r="AP31" s="1">
        <v>2.1779999999999999</v>
      </c>
      <c r="AQ31" s="1"/>
      <c r="AR31" s="1">
        <v>0.38</v>
      </c>
      <c r="AS31" s="1">
        <f t="shared" si="3"/>
        <v>2.1779999999999999</v>
      </c>
      <c r="AT31" s="1"/>
      <c r="AU31" s="72">
        <v>10</v>
      </c>
    </row>
    <row r="32" spans="1:48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AG32" s="60" t="s">
        <v>13</v>
      </c>
      <c r="AH32" s="44">
        <f t="shared" si="0"/>
        <v>-3.0000000000001137E-3</v>
      </c>
      <c r="AI32" s="60"/>
      <c r="AJ32" s="60"/>
      <c r="AK32" s="60">
        <v>0.80200000000000005</v>
      </c>
      <c r="AL32" s="26">
        <f t="shared" si="1"/>
        <v>0</v>
      </c>
      <c r="AM32" s="60"/>
      <c r="AO32" s="59"/>
      <c r="AP32" s="59"/>
      <c r="AQ32" s="59"/>
      <c r="AR32" s="1">
        <v>0.81799999999999995</v>
      </c>
      <c r="AS32" s="59"/>
      <c r="AT32" s="59"/>
      <c r="AU32" s="73">
        <v>9</v>
      </c>
    </row>
    <row r="33" spans="1:47" ht="15" thickBot="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AI33" s="161" t="s">
        <v>29</v>
      </c>
      <c r="AJ33" s="161"/>
      <c r="AK33" s="61">
        <f>SUM(AI6:AI31)-SUM(AK7:AK32)</f>
        <v>3.0000000000001137E-3</v>
      </c>
      <c r="AP33" s="162" t="s">
        <v>29</v>
      </c>
      <c r="AQ33" s="162"/>
      <c r="AR33" s="61">
        <f>SUM(AP6:AP31)-SUM(AR7:AR32)</f>
        <v>2.9999999999859028E-3</v>
      </c>
    </row>
    <row r="34" spans="1:47" ht="15" thickBot="1">
      <c r="A34" s="120" t="s">
        <v>0</v>
      </c>
      <c r="B34" s="120"/>
      <c r="C34" s="120"/>
      <c r="D34" s="120"/>
      <c r="E34" s="120"/>
      <c r="F34" s="120"/>
      <c r="G34" s="121"/>
      <c r="H34" s="121"/>
      <c r="I34" s="121"/>
      <c r="J34" s="121"/>
      <c r="K34" s="121"/>
      <c r="L34" s="121" t="s">
        <v>2</v>
      </c>
      <c r="M34" s="121"/>
      <c r="N34" s="122" t="s">
        <v>22</v>
      </c>
      <c r="O34" s="122"/>
      <c r="Q34" s="126" t="s">
        <v>0</v>
      </c>
      <c r="R34" s="127"/>
      <c r="S34" s="127"/>
      <c r="T34" s="127"/>
      <c r="U34" s="127"/>
      <c r="V34" s="128"/>
      <c r="W34" s="129" t="s">
        <v>25</v>
      </c>
      <c r="X34" s="130"/>
      <c r="Y34" s="130"/>
      <c r="Z34" s="130"/>
      <c r="AA34" s="131"/>
      <c r="AB34" s="129" t="s">
        <v>2</v>
      </c>
      <c r="AC34" s="131"/>
      <c r="AD34" s="132" t="s">
        <v>22</v>
      </c>
      <c r="AE34" s="133"/>
      <c r="AG34" s="126" t="s">
        <v>0</v>
      </c>
      <c r="AH34" s="127"/>
      <c r="AI34" s="127"/>
      <c r="AJ34" s="127"/>
      <c r="AK34" s="127"/>
      <c r="AL34" s="128"/>
      <c r="AM34" s="129" t="s">
        <v>25</v>
      </c>
      <c r="AN34" s="130"/>
      <c r="AO34" s="130"/>
      <c r="AP34" s="130"/>
      <c r="AQ34" s="131"/>
      <c r="AR34" s="129" t="s">
        <v>2</v>
      </c>
      <c r="AS34" s="131"/>
      <c r="AT34" s="132" t="s">
        <v>22</v>
      </c>
      <c r="AU34" s="133"/>
    </row>
    <row r="35" spans="1:47">
      <c r="A35" s="123" t="s">
        <v>4</v>
      </c>
      <c r="B35" s="124" t="s">
        <v>5</v>
      </c>
      <c r="C35" s="123" t="s">
        <v>6</v>
      </c>
      <c r="D35" s="123"/>
      <c r="E35" s="123"/>
      <c r="F35" s="124" t="s">
        <v>7</v>
      </c>
      <c r="G35" s="123" t="s">
        <v>8</v>
      </c>
      <c r="H35" s="123"/>
      <c r="I35" s="124" t="s">
        <v>5</v>
      </c>
      <c r="J35" s="123" t="s">
        <v>6</v>
      </c>
      <c r="K35" s="123"/>
      <c r="L35" s="123"/>
      <c r="M35" s="124" t="s">
        <v>7</v>
      </c>
      <c r="N35" s="123" t="s">
        <v>8</v>
      </c>
      <c r="O35" s="125" t="s">
        <v>9</v>
      </c>
      <c r="Q35" s="139" t="s">
        <v>4</v>
      </c>
      <c r="R35" s="141" t="s">
        <v>5</v>
      </c>
      <c r="S35" s="134" t="s">
        <v>6</v>
      </c>
      <c r="T35" s="135"/>
      <c r="U35" s="136"/>
      <c r="V35" s="141" t="s">
        <v>7</v>
      </c>
      <c r="W35" s="143" t="s">
        <v>8</v>
      </c>
      <c r="X35" s="147"/>
      <c r="Y35" s="150" t="s">
        <v>5</v>
      </c>
      <c r="Z35" s="137" t="s">
        <v>6</v>
      </c>
      <c r="AA35" s="135"/>
      <c r="AB35" s="138"/>
      <c r="AC35" s="150" t="s">
        <v>7</v>
      </c>
      <c r="AD35" s="143" t="s">
        <v>8</v>
      </c>
      <c r="AE35" s="145" t="s">
        <v>26</v>
      </c>
      <c r="AG35" s="139" t="s">
        <v>4</v>
      </c>
      <c r="AH35" s="141" t="s">
        <v>5</v>
      </c>
      <c r="AI35" s="134" t="s">
        <v>6</v>
      </c>
      <c r="AJ35" s="135"/>
      <c r="AK35" s="136"/>
      <c r="AL35" s="141" t="s">
        <v>7</v>
      </c>
      <c r="AM35" s="143" t="s">
        <v>8</v>
      </c>
      <c r="AN35" s="147"/>
      <c r="AO35" s="150" t="s">
        <v>5</v>
      </c>
      <c r="AP35" s="137" t="s">
        <v>6</v>
      </c>
      <c r="AQ35" s="135"/>
      <c r="AR35" s="138"/>
      <c r="AS35" s="150" t="s">
        <v>7</v>
      </c>
      <c r="AT35" s="143" t="s">
        <v>8</v>
      </c>
      <c r="AU35" s="145"/>
    </row>
    <row r="36" spans="1:47" ht="15" thickBot="1">
      <c r="A36" s="123"/>
      <c r="B36" s="124"/>
      <c r="C36" s="10" t="s">
        <v>10</v>
      </c>
      <c r="D36" s="10" t="s">
        <v>11</v>
      </c>
      <c r="E36" s="10" t="s">
        <v>12</v>
      </c>
      <c r="F36" s="124"/>
      <c r="G36" s="123"/>
      <c r="H36" s="123"/>
      <c r="I36" s="124"/>
      <c r="J36" s="10" t="s">
        <v>10</v>
      </c>
      <c r="K36" s="10" t="s">
        <v>11</v>
      </c>
      <c r="L36" s="10" t="s">
        <v>12</v>
      </c>
      <c r="M36" s="124"/>
      <c r="N36" s="123"/>
      <c r="O36" s="125"/>
      <c r="Q36" s="140"/>
      <c r="R36" s="142"/>
      <c r="S36" s="21" t="s">
        <v>10</v>
      </c>
      <c r="T36" s="22" t="s">
        <v>11</v>
      </c>
      <c r="U36" s="23" t="s">
        <v>12</v>
      </c>
      <c r="V36" s="142"/>
      <c r="W36" s="144"/>
      <c r="X36" s="148"/>
      <c r="Y36" s="151"/>
      <c r="Z36" s="36" t="s">
        <v>10</v>
      </c>
      <c r="AA36" s="22" t="s">
        <v>11</v>
      </c>
      <c r="AB36" s="37" t="s">
        <v>12</v>
      </c>
      <c r="AC36" s="151"/>
      <c r="AD36" s="144"/>
      <c r="AE36" s="146"/>
      <c r="AG36" s="140"/>
      <c r="AH36" s="142"/>
      <c r="AI36" s="21" t="s">
        <v>10</v>
      </c>
      <c r="AJ36" s="22" t="s">
        <v>11</v>
      </c>
      <c r="AK36" s="23" t="s">
        <v>12</v>
      </c>
      <c r="AL36" s="142"/>
      <c r="AM36" s="144"/>
      <c r="AN36" s="148"/>
      <c r="AO36" s="151"/>
      <c r="AP36" s="36" t="s">
        <v>10</v>
      </c>
      <c r="AQ36" s="22" t="s">
        <v>11</v>
      </c>
      <c r="AR36" s="37" t="s">
        <v>12</v>
      </c>
      <c r="AS36" s="151"/>
      <c r="AT36" s="144"/>
      <c r="AU36" s="155"/>
    </row>
    <row r="37" spans="1:47" ht="26.4">
      <c r="A37" s="7" t="s">
        <v>13</v>
      </c>
      <c r="B37" s="4">
        <v>1.9039999999999999</v>
      </c>
      <c r="C37" s="7">
        <v>2.4409999999999998</v>
      </c>
      <c r="D37" s="6"/>
      <c r="E37" s="6"/>
      <c r="F37" s="4">
        <v>2.4409999999999998</v>
      </c>
      <c r="G37" s="13"/>
      <c r="H37" s="123"/>
      <c r="I37" s="4">
        <v>1.9039999999999999</v>
      </c>
      <c r="J37" s="4">
        <v>2.3540000000000001</v>
      </c>
      <c r="K37" s="12"/>
      <c r="L37" s="12"/>
      <c r="M37" s="4">
        <v>2.3540000000000001</v>
      </c>
      <c r="N37" s="1"/>
      <c r="O37" s="3">
        <v>41</v>
      </c>
      <c r="Q37" s="47" t="s">
        <v>23</v>
      </c>
      <c r="R37" s="44">
        <v>-1.1659999999999999</v>
      </c>
      <c r="S37" s="38">
        <v>1.6859999999999999</v>
      </c>
      <c r="T37" s="24"/>
      <c r="U37" s="25"/>
      <c r="V37" s="26">
        <v>21.015000000000001</v>
      </c>
      <c r="W37" s="49">
        <v>19.329000000000001</v>
      </c>
      <c r="X37" s="148"/>
      <c r="Y37" s="44">
        <v>-1.1659999999999999</v>
      </c>
      <c r="Z37" s="38">
        <v>1.841</v>
      </c>
      <c r="AA37" s="24"/>
      <c r="AB37" s="25"/>
      <c r="AC37" s="44">
        <v>21.17</v>
      </c>
      <c r="AD37" s="49">
        <v>19.329000000000001</v>
      </c>
      <c r="AE37" s="39">
        <v>22</v>
      </c>
      <c r="AG37" s="27" t="s">
        <v>13</v>
      </c>
      <c r="AH37" s="41">
        <f>AI37-AK38</f>
        <v>1.956</v>
      </c>
      <c r="AI37" s="28">
        <v>2.556</v>
      </c>
      <c r="AJ37" s="1"/>
      <c r="AK37" s="29"/>
      <c r="AL37" s="30">
        <f>AI37</f>
        <v>2.556</v>
      </c>
      <c r="AM37" s="41"/>
      <c r="AN37" s="148"/>
      <c r="AO37" s="27" t="s">
        <v>13</v>
      </c>
      <c r="AP37" s="41">
        <f>AQ37-AS38</f>
        <v>1.956</v>
      </c>
      <c r="AQ37" s="28">
        <v>2.5499999999999998</v>
      </c>
      <c r="AR37" s="1"/>
      <c r="AS37" s="29"/>
      <c r="AT37" s="30">
        <f>AQ37</f>
        <v>2.5499999999999998</v>
      </c>
      <c r="AU37" s="72">
        <v>43</v>
      </c>
    </row>
    <row r="38" spans="1:47">
      <c r="A38" s="7">
        <v>15</v>
      </c>
      <c r="B38" s="4">
        <v>0.24299999999999999</v>
      </c>
      <c r="C38" s="7">
        <v>1.593</v>
      </c>
      <c r="D38" s="6"/>
      <c r="E38" s="7">
        <v>0.53700000000000003</v>
      </c>
      <c r="F38" s="4">
        <v>1.593</v>
      </c>
      <c r="G38" s="4"/>
      <c r="H38" s="123"/>
      <c r="I38" s="4">
        <v>0.24299999999999999</v>
      </c>
      <c r="J38" s="4">
        <v>1.591</v>
      </c>
      <c r="K38" s="12"/>
      <c r="L38" s="4">
        <v>0.45</v>
      </c>
      <c r="M38" s="4">
        <v>1.591</v>
      </c>
      <c r="N38" s="1"/>
      <c r="O38" s="3">
        <v>53</v>
      </c>
      <c r="Q38" s="27" t="s">
        <v>24</v>
      </c>
      <c r="R38" s="41">
        <v>-1.619</v>
      </c>
      <c r="S38" s="28">
        <v>1.9359999999999999</v>
      </c>
      <c r="T38" s="1"/>
      <c r="U38" s="29">
        <v>0.52</v>
      </c>
      <c r="V38" s="30">
        <v>22.431000000000001</v>
      </c>
      <c r="W38" s="50">
        <v>20.495000000000001</v>
      </c>
      <c r="X38" s="148"/>
      <c r="Y38" s="41">
        <v>-1.619</v>
      </c>
      <c r="Z38" s="28">
        <v>2.036</v>
      </c>
      <c r="AA38" s="1"/>
      <c r="AB38" s="29">
        <v>0.67500000000000004</v>
      </c>
      <c r="AC38" s="41">
        <v>22.531000000000002</v>
      </c>
      <c r="AD38" s="50">
        <v>20.495000000000001</v>
      </c>
      <c r="AE38" s="40">
        <v>29</v>
      </c>
      <c r="AG38" s="27">
        <v>1</v>
      </c>
      <c r="AH38" s="41">
        <f t="shared" ref="AH38:AH40" si="5">AI38-AK39</f>
        <v>0.22700000000000009</v>
      </c>
      <c r="AI38" s="28">
        <v>1.667</v>
      </c>
      <c r="AJ38" s="1"/>
      <c r="AK38" s="29">
        <v>0.6</v>
      </c>
      <c r="AL38" s="30">
        <f t="shared" ref="AL38:AL40" si="6">AI38</f>
        <v>1.667</v>
      </c>
      <c r="AM38" s="41"/>
      <c r="AN38" s="148"/>
      <c r="AO38" s="27">
        <v>1</v>
      </c>
      <c r="AP38" s="41">
        <f t="shared" ref="AP38:AP40" si="7">AQ38-AS39</f>
        <v>0.22700000000000009</v>
      </c>
      <c r="AQ38" s="28">
        <v>1.665</v>
      </c>
      <c r="AR38" s="1"/>
      <c r="AS38" s="29">
        <v>0.59399999999999997</v>
      </c>
      <c r="AT38" s="30">
        <f t="shared" ref="AT38:AT40" si="8">AQ38</f>
        <v>1.665</v>
      </c>
      <c r="AU38" s="72">
        <v>43</v>
      </c>
    </row>
    <row r="39" spans="1:47">
      <c r="A39" s="7">
        <v>16</v>
      </c>
      <c r="B39" s="4">
        <v>-0.12</v>
      </c>
      <c r="C39" s="7">
        <v>1.1890000000000001</v>
      </c>
      <c r="D39" s="6"/>
      <c r="E39" s="7">
        <v>1.35</v>
      </c>
      <c r="F39" s="4">
        <v>1.1890000000000001</v>
      </c>
      <c r="G39" s="4"/>
      <c r="H39" s="123"/>
      <c r="I39" s="4">
        <v>-0.12</v>
      </c>
      <c r="J39" s="4">
        <v>1.1779999999999999</v>
      </c>
      <c r="K39" s="12"/>
      <c r="L39" s="4">
        <v>1.3480000000000001</v>
      </c>
      <c r="M39" s="4">
        <v>1.1779999999999999</v>
      </c>
      <c r="N39" s="1"/>
      <c r="O39" s="3">
        <v>57</v>
      </c>
      <c r="Q39" s="27" t="s">
        <v>15</v>
      </c>
      <c r="R39" s="46"/>
      <c r="S39" s="28"/>
      <c r="T39" s="1"/>
      <c r="U39" s="29">
        <v>0.317</v>
      </c>
      <c r="V39" s="30"/>
      <c r="W39" s="50">
        <v>22.114000000000001</v>
      </c>
      <c r="X39" s="148"/>
      <c r="Y39" s="46"/>
      <c r="Z39" s="28"/>
      <c r="AA39" s="1"/>
      <c r="AB39" s="29">
        <v>0.41699999999999998</v>
      </c>
      <c r="AC39" s="41"/>
      <c r="AD39" s="50">
        <v>22.114000000000001</v>
      </c>
      <c r="AE39" s="40"/>
      <c r="AG39" s="27">
        <v>2</v>
      </c>
      <c r="AH39" s="41">
        <f t="shared" si="5"/>
        <v>-0.31499999999999995</v>
      </c>
      <c r="AI39" s="28">
        <v>1.369</v>
      </c>
      <c r="AJ39" s="1"/>
      <c r="AK39" s="29">
        <v>1.44</v>
      </c>
      <c r="AL39" s="30">
        <f t="shared" si="6"/>
        <v>1.369</v>
      </c>
      <c r="AM39" s="41"/>
      <c r="AN39" s="148"/>
      <c r="AO39" s="27">
        <v>2</v>
      </c>
      <c r="AP39" s="41">
        <f t="shared" si="7"/>
        <v>-0.31499999999999995</v>
      </c>
      <c r="AQ39" s="28">
        <v>1.3740000000000001</v>
      </c>
      <c r="AR39" s="1"/>
      <c r="AS39" s="29">
        <v>1.4379999999999999</v>
      </c>
      <c r="AT39" s="30">
        <f t="shared" si="8"/>
        <v>1.3740000000000001</v>
      </c>
      <c r="AU39" s="72">
        <v>48</v>
      </c>
    </row>
    <row r="40" spans="1:47">
      <c r="A40" s="7">
        <v>17</v>
      </c>
      <c r="B40" s="4">
        <v>0.32200000000000001</v>
      </c>
      <c r="C40" s="7">
        <v>1.8380000000000001</v>
      </c>
      <c r="D40" s="6"/>
      <c r="E40" s="7">
        <v>1.3089999999999999</v>
      </c>
      <c r="F40" s="4">
        <v>1.8380000000000001</v>
      </c>
      <c r="G40" s="4"/>
      <c r="H40" s="123"/>
      <c r="I40" s="4">
        <v>0.32200000000000001</v>
      </c>
      <c r="J40" s="4">
        <v>1.8839999999999999</v>
      </c>
      <c r="K40" s="12"/>
      <c r="L40" s="4">
        <v>1.298</v>
      </c>
      <c r="M40" s="4">
        <v>1.8839999999999999</v>
      </c>
      <c r="N40" s="8"/>
      <c r="O40" s="3">
        <v>45</v>
      </c>
      <c r="Q40" s="27"/>
      <c r="R40" s="41"/>
      <c r="S40" s="28" t="s">
        <v>21</v>
      </c>
      <c r="T40" s="1">
        <f>SUM(S37:S38)-SUM(U38:U39)</f>
        <v>2.7850000000000001</v>
      </c>
      <c r="U40" s="29"/>
      <c r="V40" s="30"/>
      <c r="W40" s="50"/>
      <c r="X40" s="148"/>
      <c r="Y40" s="41"/>
      <c r="Z40" s="28" t="s">
        <v>21</v>
      </c>
      <c r="AA40" s="1">
        <f>SUM(Z37:Z38)-SUM(AB38:AB39)</f>
        <v>2.7849999999999997</v>
      </c>
      <c r="AB40" s="29"/>
      <c r="AC40" s="41"/>
      <c r="AD40" s="50"/>
      <c r="AE40" s="40"/>
      <c r="AG40" s="47">
        <v>3</v>
      </c>
      <c r="AH40" s="41">
        <f t="shared" si="5"/>
        <v>0.48099999999999987</v>
      </c>
      <c r="AI40" s="28">
        <v>1.8979999999999999</v>
      </c>
      <c r="AJ40" s="1"/>
      <c r="AK40" s="29">
        <v>1.6839999999999999</v>
      </c>
      <c r="AL40" s="30">
        <f t="shared" si="6"/>
        <v>1.8979999999999999</v>
      </c>
      <c r="AM40" s="48"/>
      <c r="AN40" s="148"/>
      <c r="AO40" s="47">
        <v>3</v>
      </c>
      <c r="AP40" s="41">
        <f t="shared" si="7"/>
        <v>0.48100000000000009</v>
      </c>
      <c r="AQ40" s="28">
        <v>1.893</v>
      </c>
      <c r="AR40" s="1"/>
      <c r="AS40" s="29">
        <v>1.6890000000000001</v>
      </c>
      <c r="AT40" s="30">
        <f t="shared" si="8"/>
        <v>1.893</v>
      </c>
      <c r="AU40" s="72">
        <v>40</v>
      </c>
    </row>
    <row r="41" spans="1:47" ht="26.4">
      <c r="A41" s="4" t="s">
        <v>23</v>
      </c>
      <c r="B41" s="3"/>
      <c r="C41" s="3"/>
      <c r="D41" s="3"/>
      <c r="E41" s="15">
        <v>1.516</v>
      </c>
      <c r="F41" s="3"/>
      <c r="G41" s="3"/>
      <c r="H41" s="123"/>
      <c r="I41" s="3"/>
      <c r="J41" s="3"/>
      <c r="K41" s="3"/>
      <c r="L41" s="15">
        <v>1.5620000000000001</v>
      </c>
      <c r="M41" s="3"/>
      <c r="N41" s="3"/>
      <c r="O41" s="3"/>
      <c r="Q41" s="27"/>
      <c r="R41" s="46"/>
      <c r="S41" s="28"/>
      <c r="T41" s="1"/>
      <c r="U41" s="29"/>
      <c r="V41" s="30"/>
      <c r="W41" s="50"/>
      <c r="X41" s="148"/>
      <c r="Y41" s="46"/>
      <c r="Z41" s="28"/>
      <c r="AA41" s="1"/>
      <c r="AB41" s="29"/>
      <c r="AC41" s="41"/>
      <c r="AD41" s="50"/>
      <c r="AE41" s="40"/>
      <c r="AG41" s="47" t="s">
        <v>23</v>
      </c>
      <c r="AH41" s="41"/>
      <c r="AI41" s="28"/>
      <c r="AJ41" s="1"/>
      <c r="AK41" s="29">
        <v>1.417</v>
      </c>
      <c r="AL41" s="30"/>
      <c r="AM41" s="41"/>
      <c r="AN41" s="148"/>
      <c r="AO41" s="47" t="s">
        <v>23</v>
      </c>
      <c r="AP41" s="41"/>
      <c r="AQ41" s="28"/>
      <c r="AR41" s="1"/>
      <c r="AS41" s="29">
        <v>1.4119999999999999</v>
      </c>
      <c r="AT41" s="30"/>
      <c r="AU41" s="72">
        <v>23</v>
      </c>
    </row>
    <row r="42" spans="1:47" ht="27" thickBot="1">
      <c r="A42" s="3"/>
      <c r="B42" s="3"/>
      <c r="C42" s="3">
        <v>2.3490000000000002</v>
      </c>
      <c r="D42" s="3" t="s">
        <v>21</v>
      </c>
      <c r="E42" s="3"/>
      <c r="F42" s="3"/>
      <c r="G42" s="3"/>
      <c r="H42" s="123"/>
      <c r="I42" s="3"/>
      <c r="J42" s="3">
        <v>2.3489999999999993</v>
      </c>
      <c r="K42" s="3" t="s">
        <v>21</v>
      </c>
      <c r="L42" s="3"/>
      <c r="M42" s="3"/>
      <c r="N42" s="3"/>
      <c r="O42" s="3"/>
      <c r="Q42" s="47" t="s">
        <v>23</v>
      </c>
      <c r="R42" s="41">
        <v>1.9129999999999998</v>
      </c>
      <c r="S42" s="28">
        <v>0.53600000000000003</v>
      </c>
      <c r="T42" s="1"/>
      <c r="U42" s="29"/>
      <c r="V42" s="30">
        <v>19.865000000000002</v>
      </c>
      <c r="W42" s="51">
        <v>19.329000000000001</v>
      </c>
      <c r="X42" s="148"/>
      <c r="Y42" s="41">
        <v>1.9130000000000003</v>
      </c>
      <c r="Z42" s="28">
        <v>0.47299999999999998</v>
      </c>
      <c r="AA42" s="1"/>
      <c r="AB42" s="29"/>
      <c r="AC42" s="41">
        <v>19.802</v>
      </c>
      <c r="AD42" s="51">
        <v>19.329000000000001</v>
      </c>
      <c r="AE42" s="40">
        <v>17</v>
      </c>
      <c r="AG42" s="27"/>
      <c r="AH42" s="41"/>
      <c r="AI42" s="163" t="s">
        <v>21</v>
      </c>
      <c r="AJ42" s="164"/>
      <c r="AK42" s="29">
        <f>SUM(AI37:AI40)-SUM(AK38:AK41)</f>
        <v>2.3489999999999993</v>
      </c>
      <c r="AL42" s="30"/>
      <c r="AM42" s="41"/>
      <c r="AN42" s="148"/>
      <c r="AO42" s="27"/>
      <c r="AP42" s="41"/>
      <c r="AQ42" s="163" t="s">
        <v>21</v>
      </c>
      <c r="AR42" s="164"/>
      <c r="AS42" s="29">
        <f>SUM(AQ37:AQ40)-SUM(AS38:AS41)</f>
        <v>2.3490000000000002</v>
      </c>
      <c r="AT42" s="30"/>
      <c r="AU42" s="41"/>
    </row>
    <row r="43" spans="1:47" ht="27" thickBot="1">
      <c r="A43" s="3"/>
      <c r="B43" s="3"/>
      <c r="C43" s="3"/>
      <c r="D43" s="3"/>
      <c r="E43" s="3"/>
      <c r="F43" s="3"/>
      <c r="G43" s="3"/>
      <c r="H43" s="123"/>
      <c r="I43" s="3"/>
      <c r="J43" s="3"/>
      <c r="K43" s="3"/>
      <c r="L43" s="3"/>
      <c r="M43" s="3"/>
      <c r="N43" s="3"/>
      <c r="O43" s="3"/>
      <c r="Q43" s="27">
        <v>14</v>
      </c>
      <c r="R43" s="46">
        <v>2.851</v>
      </c>
      <c r="S43" s="28">
        <v>0.28999999999999998</v>
      </c>
      <c r="T43" s="1"/>
      <c r="U43" s="29">
        <v>2.4489999999999998</v>
      </c>
      <c r="V43" s="30">
        <v>17.706000000000003</v>
      </c>
      <c r="W43" s="50">
        <v>17.416000000000004</v>
      </c>
      <c r="X43" s="148"/>
      <c r="Y43" s="46">
        <v>2.851</v>
      </c>
      <c r="Z43" s="28">
        <v>0.223</v>
      </c>
      <c r="AA43" s="1"/>
      <c r="AB43" s="29">
        <v>2.3860000000000001</v>
      </c>
      <c r="AC43" s="41">
        <v>17.638999999999999</v>
      </c>
      <c r="AD43" s="50">
        <v>17.416</v>
      </c>
      <c r="AE43" s="40">
        <v>17</v>
      </c>
      <c r="AF43">
        <f>SUM(AE42:AE45)</f>
        <v>66</v>
      </c>
      <c r="AG43" s="47" t="s">
        <v>23</v>
      </c>
      <c r="AH43" s="44">
        <f>AI43-AK44</f>
        <v>1.1659999999999999</v>
      </c>
      <c r="AI43" s="38">
        <v>1.8460000000000001</v>
      </c>
      <c r="AJ43" s="24"/>
      <c r="AK43" s="25"/>
      <c r="AL43" s="26">
        <f>AI43</f>
        <v>1.8460000000000001</v>
      </c>
      <c r="AM43" s="49"/>
      <c r="AN43" s="148"/>
      <c r="AO43" s="47" t="s">
        <v>23</v>
      </c>
      <c r="AP43" s="44">
        <v>-1.1659999999999999</v>
      </c>
      <c r="AQ43" s="38">
        <v>1.8560000000000001</v>
      </c>
      <c r="AR43" s="24"/>
      <c r="AS43" s="25"/>
      <c r="AT43" s="26">
        <f>AQ43</f>
        <v>1.8560000000000001</v>
      </c>
      <c r="AU43" s="80">
        <v>44</v>
      </c>
    </row>
    <row r="44" spans="1:47" ht="26.4">
      <c r="A44" s="4" t="s">
        <v>23</v>
      </c>
      <c r="B44" s="1">
        <v>-1.1660000000000001</v>
      </c>
      <c r="C44" s="16">
        <v>1.6180000000000001</v>
      </c>
      <c r="D44" s="1"/>
      <c r="E44" s="1"/>
      <c r="F44" s="1">
        <v>1.6180000000000001</v>
      </c>
      <c r="G44" s="17"/>
      <c r="H44" s="123"/>
      <c r="I44" s="1">
        <v>-1.1659999999999999</v>
      </c>
      <c r="J44" s="16">
        <v>1.673</v>
      </c>
      <c r="K44" s="1"/>
      <c r="L44" s="1"/>
      <c r="M44" s="1">
        <v>1.673</v>
      </c>
      <c r="N44" s="17"/>
      <c r="O44" s="2">
        <v>45</v>
      </c>
      <c r="Q44" s="27">
        <v>15</v>
      </c>
      <c r="R44" s="41">
        <v>2.68</v>
      </c>
      <c r="S44" s="28">
        <v>0.19900000000000001</v>
      </c>
      <c r="T44" s="1"/>
      <c r="U44" s="29">
        <v>3.141</v>
      </c>
      <c r="V44" s="30">
        <v>14.764000000000003</v>
      </c>
      <c r="W44" s="50">
        <v>14.565000000000003</v>
      </c>
      <c r="X44" s="148"/>
      <c r="Y44" s="41">
        <v>2.68</v>
      </c>
      <c r="Z44" s="28">
        <v>0.23400000000000001</v>
      </c>
      <c r="AA44" s="1"/>
      <c r="AB44" s="29">
        <v>3.0739999999999998</v>
      </c>
      <c r="AC44" s="41">
        <v>14.798999999999999</v>
      </c>
      <c r="AD44" s="50">
        <v>14.565</v>
      </c>
      <c r="AE44" s="40">
        <v>19</v>
      </c>
      <c r="AG44" s="27" t="s">
        <v>24</v>
      </c>
      <c r="AH44" s="44">
        <f>AI44-AK45</f>
        <v>1.6199999999999997</v>
      </c>
      <c r="AI44" s="28">
        <v>2.2799999999999998</v>
      </c>
      <c r="AJ44" s="1"/>
      <c r="AK44" s="29">
        <v>0.68</v>
      </c>
      <c r="AL44" s="26">
        <f>AI44</f>
        <v>2.2799999999999998</v>
      </c>
      <c r="AM44" s="50"/>
      <c r="AN44" s="148"/>
      <c r="AO44" s="27" t="s">
        <v>24</v>
      </c>
      <c r="AP44" s="41">
        <v>-1.619</v>
      </c>
      <c r="AQ44" s="28">
        <v>2.3149999999999999</v>
      </c>
      <c r="AR44" s="1"/>
      <c r="AS44" s="29">
        <v>0.69</v>
      </c>
      <c r="AT44" s="26">
        <f>AQ44</f>
        <v>2.3149999999999999</v>
      </c>
      <c r="AU44" s="81">
        <v>60</v>
      </c>
    </row>
    <row r="45" spans="1:47">
      <c r="A45" s="2" t="s">
        <v>24</v>
      </c>
      <c r="B45" s="1">
        <v>-1.6189999999999998</v>
      </c>
      <c r="C45" s="1">
        <v>2.1739999999999999</v>
      </c>
      <c r="D45" s="1"/>
      <c r="E45" s="1">
        <v>0.45200000000000001</v>
      </c>
      <c r="F45" s="1">
        <v>2.1739999999999999</v>
      </c>
      <c r="G45" s="1"/>
      <c r="H45" s="123"/>
      <c r="I45" s="1">
        <v>-1.6190000000000002</v>
      </c>
      <c r="J45" s="1">
        <v>2.2970000000000002</v>
      </c>
      <c r="K45" s="1"/>
      <c r="L45" s="1">
        <v>0.50700000000000001</v>
      </c>
      <c r="M45" s="1">
        <v>2.2970000000000002</v>
      </c>
      <c r="N45" s="1"/>
      <c r="O45" s="2">
        <v>44</v>
      </c>
      <c r="Q45" s="27">
        <v>16</v>
      </c>
      <c r="R45" s="46">
        <v>1.4989999999999999</v>
      </c>
      <c r="S45" s="28">
        <v>0.752</v>
      </c>
      <c r="T45" s="1"/>
      <c r="U45" s="29">
        <v>2.879</v>
      </c>
      <c r="V45" s="30">
        <v>12.637000000000004</v>
      </c>
      <c r="W45" s="50">
        <v>11.885000000000003</v>
      </c>
      <c r="X45" s="148"/>
      <c r="Y45" s="46">
        <v>1.4990000000000001</v>
      </c>
      <c r="Z45" s="28">
        <v>0.82399999999999995</v>
      </c>
      <c r="AA45" s="1"/>
      <c r="AB45" s="29">
        <v>2.9140000000000001</v>
      </c>
      <c r="AC45" s="41">
        <v>12.709</v>
      </c>
      <c r="AD45" s="50">
        <v>11.885</v>
      </c>
      <c r="AE45" s="40">
        <v>13</v>
      </c>
      <c r="AG45" s="27" t="s">
        <v>15</v>
      </c>
      <c r="AH45" s="46"/>
      <c r="AI45" s="28"/>
      <c r="AJ45" s="1"/>
      <c r="AK45" s="29">
        <v>0.66</v>
      </c>
      <c r="AL45" s="30"/>
      <c r="AM45" s="50"/>
      <c r="AN45" s="148"/>
      <c r="AO45" s="27" t="s">
        <v>15</v>
      </c>
      <c r="AP45" s="46"/>
      <c r="AQ45" s="28"/>
      <c r="AR45" s="1"/>
      <c r="AS45" s="29">
        <v>0.69499999999999995</v>
      </c>
      <c r="AT45" s="30"/>
      <c r="AU45" s="50"/>
    </row>
    <row r="46" spans="1:47">
      <c r="A46" s="2" t="s">
        <v>15</v>
      </c>
      <c r="B46" s="1"/>
      <c r="C46" s="1"/>
      <c r="D46" s="1"/>
      <c r="E46" s="1">
        <v>0.55500000000000005</v>
      </c>
      <c r="F46" s="1"/>
      <c r="G46" s="1"/>
      <c r="H46" s="123"/>
      <c r="I46" s="1"/>
      <c r="J46" s="1"/>
      <c r="K46" s="1"/>
      <c r="L46" s="1">
        <v>0.67800000000000005</v>
      </c>
      <c r="M46" s="1"/>
      <c r="N46" s="1"/>
      <c r="O46" s="2"/>
      <c r="Q46" s="27" t="s">
        <v>16</v>
      </c>
      <c r="R46" s="41"/>
      <c r="S46" s="28"/>
      <c r="T46" s="1"/>
      <c r="U46" s="29">
        <v>2.2509999999999999</v>
      </c>
      <c r="V46" s="30"/>
      <c r="W46" s="50">
        <v>10.386000000000005</v>
      </c>
      <c r="X46" s="148"/>
      <c r="Y46" s="41"/>
      <c r="Z46" s="28"/>
      <c r="AA46" s="1"/>
      <c r="AB46" s="29">
        <v>2.323</v>
      </c>
      <c r="AC46" s="41"/>
      <c r="AD46" s="50">
        <v>10.385999999999999</v>
      </c>
      <c r="AE46" s="40"/>
      <c r="AG46" s="27"/>
      <c r="AH46" s="41"/>
      <c r="AI46" s="165" t="s">
        <v>21</v>
      </c>
      <c r="AJ46" s="166"/>
      <c r="AK46" s="29">
        <f>AI43-AK44+AI44-AK45</f>
        <v>2.7859999999999996</v>
      </c>
      <c r="AL46" s="30"/>
      <c r="AM46" s="50"/>
      <c r="AN46" s="148"/>
      <c r="AO46" s="27"/>
      <c r="AP46" s="41"/>
      <c r="AQ46" s="165" t="s">
        <v>21</v>
      </c>
      <c r="AR46" s="166"/>
      <c r="AS46" s="29">
        <f>AQ43-AS44+AQ44-AS45</f>
        <v>2.786</v>
      </c>
      <c r="AT46" s="30"/>
      <c r="AU46" s="50"/>
    </row>
    <row r="47" spans="1:47">
      <c r="A47" s="2"/>
      <c r="B47" s="1"/>
      <c r="C47" s="1"/>
      <c r="D47" s="1" t="s">
        <v>21</v>
      </c>
      <c r="E47" s="1">
        <v>2.7849999999999997</v>
      </c>
      <c r="F47" s="1"/>
      <c r="G47" s="1"/>
      <c r="H47" s="123"/>
      <c r="I47" s="1"/>
      <c r="J47" s="1"/>
      <c r="K47" s="1" t="s">
        <v>21</v>
      </c>
      <c r="L47" s="1">
        <v>2.7850000000000001</v>
      </c>
      <c r="M47" s="1"/>
      <c r="N47" s="1"/>
      <c r="O47" s="2"/>
      <c r="Q47" s="27"/>
      <c r="R47" s="46"/>
      <c r="S47" s="28" t="s">
        <v>21</v>
      </c>
      <c r="T47" s="1">
        <f>SUM(S42:S45)-SUM(U43:U46)</f>
        <v>-8.9429999999999978</v>
      </c>
      <c r="U47" s="29"/>
      <c r="V47" s="30"/>
      <c r="W47" s="50"/>
      <c r="X47" s="148"/>
      <c r="Y47" s="46"/>
      <c r="Z47" s="28" t="s">
        <v>21</v>
      </c>
      <c r="AA47" s="1">
        <f>SUM(Z42:Z45)-SUM(AB43:AB46)</f>
        <v>-8.9430000000000014</v>
      </c>
      <c r="AB47" s="29"/>
      <c r="AC47" s="41"/>
      <c r="AD47" s="50"/>
      <c r="AE47" s="40"/>
      <c r="AG47" s="27"/>
      <c r="AH47" s="46"/>
      <c r="AI47" s="28"/>
      <c r="AJ47" s="1"/>
      <c r="AK47" s="29"/>
      <c r="AL47" s="30"/>
      <c r="AM47" s="50"/>
      <c r="AN47" s="148"/>
      <c r="AO47" s="27"/>
      <c r="AP47" s="46"/>
      <c r="AQ47" s="28"/>
      <c r="AR47" s="1"/>
      <c r="AS47" s="29"/>
      <c r="AT47" s="30"/>
      <c r="AU47" s="50"/>
    </row>
    <row r="48" spans="1:47" ht="26.4">
      <c r="A48" s="2"/>
      <c r="B48" s="1"/>
      <c r="C48" s="1"/>
      <c r="D48" s="1"/>
      <c r="E48" s="1"/>
      <c r="F48" s="1"/>
      <c r="G48" s="1"/>
      <c r="H48" s="123"/>
      <c r="I48" s="1"/>
      <c r="J48" s="1"/>
      <c r="K48" s="1"/>
      <c r="L48" s="1"/>
      <c r="M48" s="1"/>
      <c r="N48" s="1"/>
      <c r="O48" s="2"/>
      <c r="Q48" s="27"/>
      <c r="R48" s="41"/>
      <c r="S48" s="28"/>
      <c r="T48" s="1"/>
      <c r="U48" s="29"/>
      <c r="V48" s="30"/>
      <c r="W48" s="50"/>
      <c r="X48" s="148"/>
      <c r="Y48" s="41"/>
      <c r="Z48" s="28"/>
      <c r="AA48" s="1"/>
      <c r="AB48" s="29"/>
      <c r="AC48" s="41"/>
      <c r="AD48" s="50"/>
      <c r="AE48" s="40"/>
      <c r="AG48" s="47" t="s">
        <v>23</v>
      </c>
      <c r="AH48" s="41">
        <f>AI48-AK49</f>
        <v>-1.3169999999999999</v>
      </c>
      <c r="AI48" s="28">
        <v>1.0149999999999999</v>
      </c>
      <c r="AJ48" s="1"/>
      <c r="AK48" s="29"/>
      <c r="AL48" s="30">
        <f>AI48</f>
        <v>1.0149999999999999</v>
      </c>
      <c r="AM48" s="51"/>
      <c r="AN48" s="148"/>
      <c r="AO48" s="47" t="s">
        <v>23</v>
      </c>
      <c r="AP48" s="41">
        <v>1.9129999999999998</v>
      </c>
      <c r="AQ48" s="28">
        <v>1.0169999999999999</v>
      </c>
      <c r="AR48" s="1"/>
      <c r="AS48" s="29"/>
      <c r="AT48" s="30">
        <f>AQ48</f>
        <v>1.0169999999999999</v>
      </c>
      <c r="AU48" s="78">
        <v>23</v>
      </c>
    </row>
    <row r="49" spans="1:47" ht="26.4">
      <c r="A49" s="4" t="s">
        <v>23</v>
      </c>
      <c r="B49" s="4">
        <v>-0.96899999999999997</v>
      </c>
      <c r="C49" s="5">
        <v>1.0580000000000001</v>
      </c>
      <c r="D49" s="6"/>
      <c r="E49" s="7"/>
      <c r="F49" s="1">
        <v>1.0580000000000001</v>
      </c>
      <c r="G49" s="8"/>
      <c r="H49" s="123"/>
      <c r="I49" s="1">
        <v>-0.96900000000000008</v>
      </c>
      <c r="J49" s="5">
        <v>1.095</v>
      </c>
      <c r="K49" s="6"/>
      <c r="L49" s="6"/>
      <c r="M49" s="1">
        <v>1.095</v>
      </c>
      <c r="N49" s="8"/>
      <c r="O49" s="2">
        <v>58</v>
      </c>
      <c r="Q49" s="27"/>
      <c r="R49" s="46"/>
      <c r="S49" s="28"/>
      <c r="T49" s="1"/>
      <c r="U49" s="29"/>
      <c r="V49" s="30"/>
      <c r="W49" s="50"/>
      <c r="X49" s="148"/>
      <c r="Y49" s="46"/>
      <c r="Z49" s="28"/>
      <c r="AA49" s="1"/>
      <c r="AB49" s="29"/>
      <c r="AC49" s="41"/>
      <c r="AD49" s="50"/>
      <c r="AE49" s="40"/>
      <c r="AG49" s="27">
        <v>14</v>
      </c>
      <c r="AH49" s="41">
        <f t="shared" ref="AH49:AH52" si="9">AI49-AK50</f>
        <v>-2.2469999999999999</v>
      </c>
      <c r="AI49" s="28">
        <v>0.21299999999999999</v>
      </c>
      <c r="AJ49" s="1"/>
      <c r="AK49" s="29">
        <v>2.3319999999999999</v>
      </c>
      <c r="AL49" s="30">
        <f t="shared" ref="AL49:AL52" si="10">AI49</f>
        <v>0.21299999999999999</v>
      </c>
      <c r="AM49" s="50"/>
      <c r="AN49" s="148"/>
      <c r="AO49" s="27">
        <v>14</v>
      </c>
      <c r="AP49" s="46">
        <v>2.851</v>
      </c>
      <c r="AQ49" s="28">
        <v>0.216</v>
      </c>
      <c r="AR49" s="1"/>
      <c r="AS49" s="29">
        <v>2.3340000000000001</v>
      </c>
      <c r="AT49" s="30">
        <f t="shared" ref="AT49:AT52" si="11">AQ49</f>
        <v>0.216</v>
      </c>
      <c r="AU49" s="78">
        <v>20</v>
      </c>
    </row>
    <row r="50" spans="1:47">
      <c r="A50" s="7">
        <v>18</v>
      </c>
      <c r="B50" s="4">
        <v>-2.1</v>
      </c>
      <c r="C50" s="5">
        <v>0.23499999999999999</v>
      </c>
      <c r="D50" s="6"/>
      <c r="E50" s="5">
        <v>2.0270000000000001</v>
      </c>
      <c r="F50" s="1">
        <v>0.23499999999999999</v>
      </c>
      <c r="G50" s="1"/>
      <c r="H50" s="123"/>
      <c r="I50" s="1">
        <v>-2.0999999999999996</v>
      </c>
      <c r="J50" s="5">
        <v>0.313</v>
      </c>
      <c r="K50" s="6"/>
      <c r="L50" s="18">
        <v>2.0640000000000001</v>
      </c>
      <c r="M50" s="1">
        <v>0.313</v>
      </c>
      <c r="N50" s="1"/>
      <c r="O50" s="2">
        <v>35</v>
      </c>
      <c r="Q50" s="27"/>
      <c r="R50" s="41"/>
      <c r="S50" s="28"/>
      <c r="T50" s="1"/>
      <c r="U50" s="29"/>
      <c r="V50" s="30"/>
      <c r="W50" s="50"/>
      <c r="X50" s="148"/>
      <c r="Y50" s="41"/>
      <c r="Z50" s="28"/>
      <c r="AA50" s="1"/>
      <c r="AB50" s="29"/>
      <c r="AC50" s="41"/>
      <c r="AD50" s="50"/>
      <c r="AE50" s="40"/>
      <c r="AG50" s="27">
        <v>15</v>
      </c>
      <c r="AH50" s="41">
        <f t="shared" si="9"/>
        <v>-2.1989999999999998</v>
      </c>
      <c r="AI50" s="28">
        <v>0.24199999999999999</v>
      </c>
      <c r="AJ50" s="1"/>
      <c r="AK50" s="29">
        <v>2.46</v>
      </c>
      <c r="AL50" s="30">
        <f t="shared" si="10"/>
        <v>0.24199999999999999</v>
      </c>
      <c r="AM50" s="50"/>
      <c r="AN50" s="148"/>
      <c r="AO50" s="27">
        <v>15</v>
      </c>
      <c r="AP50" s="41">
        <v>2.68</v>
      </c>
      <c r="AQ50" s="28">
        <v>0.24</v>
      </c>
      <c r="AR50" s="1"/>
      <c r="AS50" s="29">
        <v>2.4630000000000001</v>
      </c>
      <c r="AT50" s="30">
        <f t="shared" si="11"/>
        <v>0.24</v>
      </c>
      <c r="AU50" s="78">
        <v>25</v>
      </c>
    </row>
    <row r="51" spans="1:47">
      <c r="A51" s="7">
        <v>19</v>
      </c>
      <c r="B51" s="4">
        <v>-2.0939999999999999</v>
      </c>
      <c r="C51" s="5">
        <v>0.41599999999999998</v>
      </c>
      <c r="D51" s="6"/>
      <c r="E51" s="5">
        <v>2.335</v>
      </c>
      <c r="F51" s="1">
        <v>0.41599999999999998</v>
      </c>
      <c r="G51" s="1"/>
      <c r="H51" s="123"/>
      <c r="I51" s="1">
        <v>-2.0940000000000003</v>
      </c>
      <c r="J51" s="5">
        <v>0.377</v>
      </c>
      <c r="K51" s="6"/>
      <c r="L51" s="18">
        <v>2.4129999999999998</v>
      </c>
      <c r="M51" s="1">
        <v>0.377</v>
      </c>
      <c r="N51" s="1"/>
      <c r="O51" s="2">
        <v>18</v>
      </c>
      <c r="Q51" s="27"/>
      <c r="R51" s="46"/>
      <c r="S51" s="28"/>
      <c r="T51" s="1"/>
      <c r="U51" s="29"/>
      <c r="V51" s="30"/>
      <c r="W51" s="50"/>
      <c r="X51" s="148"/>
      <c r="Y51" s="46"/>
      <c r="Z51" s="28"/>
      <c r="AA51" s="1"/>
      <c r="AB51" s="29"/>
      <c r="AC51" s="41"/>
      <c r="AD51" s="50"/>
      <c r="AE51" s="40"/>
      <c r="AG51" s="27">
        <v>16</v>
      </c>
      <c r="AH51" s="41">
        <f t="shared" si="9"/>
        <v>-1.9830000000000001</v>
      </c>
      <c r="AI51" s="28">
        <v>0.53600000000000003</v>
      </c>
      <c r="AJ51" s="1"/>
      <c r="AK51" s="29">
        <v>2.4409999999999998</v>
      </c>
      <c r="AL51" s="30">
        <f t="shared" si="10"/>
        <v>0.53600000000000003</v>
      </c>
      <c r="AM51" s="50"/>
      <c r="AN51" s="148"/>
      <c r="AO51" s="27">
        <v>16</v>
      </c>
      <c r="AP51" s="46">
        <v>1.4989999999999999</v>
      </c>
      <c r="AQ51" s="28">
        <v>0.52400000000000002</v>
      </c>
      <c r="AR51" s="1"/>
      <c r="AS51" s="29">
        <v>2.4390000000000001</v>
      </c>
      <c r="AT51" s="30">
        <f t="shared" si="11"/>
        <v>0.52400000000000002</v>
      </c>
      <c r="AU51" s="78">
        <v>37</v>
      </c>
    </row>
    <row r="52" spans="1:47">
      <c r="A52" s="7">
        <v>20</v>
      </c>
      <c r="B52" s="4">
        <v>-2.1</v>
      </c>
      <c r="C52" s="5">
        <v>0.14599999999999999</v>
      </c>
      <c r="D52" s="6"/>
      <c r="E52" s="5">
        <v>2.5099999999999998</v>
      </c>
      <c r="F52" s="1">
        <v>0.14599999999999999</v>
      </c>
      <c r="G52" s="1"/>
      <c r="H52" s="123"/>
      <c r="I52" s="1">
        <v>-2.1</v>
      </c>
      <c r="J52" s="5">
        <v>0.27100000000000002</v>
      </c>
      <c r="K52" s="6"/>
      <c r="L52" s="18">
        <v>2.4710000000000001</v>
      </c>
      <c r="M52" s="1">
        <v>0.27100000000000002</v>
      </c>
      <c r="N52" s="1"/>
      <c r="O52" s="2">
        <v>20</v>
      </c>
      <c r="Q52" s="27"/>
      <c r="R52" s="41"/>
      <c r="S52" s="28"/>
      <c r="T52" s="1"/>
      <c r="U52" s="29"/>
      <c r="V52" s="30"/>
      <c r="W52" s="50"/>
      <c r="X52" s="148"/>
      <c r="Y52" s="41"/>
      <c r="Z52" s="28"/>
      <c r="AA52" s="1"/>
      <c r="AB52" s="29"/>
      <c r="AC52" s="41"/>
      <c r="AD52" s="50"/>
      <c r="AE52" s="40"/>
      <c r="AG52" s="27" t="s">
        <v>16</v>
      </c>
      <c r="AH52" s="41">
        <f t="shared" si="9"/>
        <v>-1.198</v>
      </c>
      <c r="AI52" s="28">
        <v>0.93600000000000005</v>
      </c>
      <c r="AJ52" s="1"/>
      <c r="AK52" s="29">
        <v>2.5190000000000001</v>
      </c>
      <c r="AL52" s="30">
        <f t="shared" si="10"/>
        <v>0.93600000000000005</v>
      </c>
      <c r="AM52" s="50"/>
      <c r="AN52" s="148"/>
      <c r="AO52" s="27" t="s">
        <v>16</v>
      </c>
      <c r="AP52" s="41"/>
      <c r="AQ52" s="28">
        <v>0.94099999999999995</v>
      </c>
      <c r="AR52" s="1"/>
      <c r="AS52" s="29">
        <v>2.5070000000000001</v>
      </c>
      <c r="AT52" s="30">
        <f t="shared" si="11"/>
        <v>0.94099999999999995</v>
      </c>
      <c r="AU52" s="78">
        <v>24</v>
      </c>
    </row>
    <row r="53" spans="1:47">
      <c r="A53" s="7">
        <v>21</v>
      </c>
      <c r="B53" s="4">
        <v>-1.68</v>
      </c>
      <c r="C53" s="5">
        <v>0.496</v>
      </c>
      <c r="D53" s="6"/>
      <c r="E53" s="5">
        <v>2.246</v>
      </c>
      <c r="F53" s="1"/>
      <c r="G53" s="1"/>
      <c r="H53" s="123"/>
      <c r="I53" s="1">
        <v>-1.679</v>
      </c>
      <c r="J53" s="5">
        <v>0.56200000000000006</v>
      </c>
      <c r="K53" s="6"/>
      <c r="L53" s="18">
        <v>2.371</v>
      </c>
      <c r="M53" s="1">
        <f>J53</f>
        <v>0.56200000000000006</v>
      </c>
      <c r="N53" s="1"/>
      <c r="O53" s="2">
        <v>24</v>
      </c>
      <c r="Q53" s="27"/>
      <c r="R53" s="46"/>
      <c r="S53" s="28"/>
      <c r="T53" s="1"/>
      <c r="U53" s="29"/>
      <c r="V53" s="30"/>
      <c r="W53" s="50"/>
      <c r="X53" s="148"/>
      <c r="Y53" s="46"/>
      <c r="Z53" s="28"/>
      <c r="AA53" s="1"/>
      <c r="AB53" s="29"/>
      <c r="AC53" s="41"/>
      <c r="AD53" s="50"/>
      <c r="AE53" s="40"/>
      <c r="AG53" s="59"/>
      <c r="AH53" s="59"/>
      <c r="AI53" s="59"/>
      <c r="AJ53" s="59"/>
      <c r="AK53" s="77">
        <v>2.1339999999999999</v>
      </c>
      <c r="AL53" s="59"/>
      <c r="AM53" s="59"/>
      <c r="AN53" s="156"/>
      <c r="AO53" s="59"/>
      <c r="AP53" s="59"/>
      <c r="AQ53" s="75"/>
      <c r="AR53" s="76"/>
      <c r="AS53" s="77">
        <v>2.1389999999999998</v>
      </c>
      <c r="AT53" s="59"/>
      <c r="AU53" s="79"/>
    </row>
    <row r="54" spans="1:47">
      <c r="A54" s="7" t="s">
        <v>16</v>
      </c>
      <c r="B54" s="4">
        <v>0</v>
      </c>
      <c r="C54" s="6"/>
      <c r="D54" s="6"/>
      <c r="E54" s="5">
        <v>2.1760000000000002</v>
      </c>
      <c r="F54" s="3"/>
      <c r="G54" s="3"/>
      <c r="H54" s="123"/>
      <c r="I54" s="3"/>
      <c r="J54" s="6"/>
      <c r="K54" s="6"/>
      <c r="L54" s="18">
        <v>2.2410000000000001</v>
      </c>
      <c r="M54" s="3"/>
      <c r="N54" s="3"/>
      <c r="O54" s="3"/>
      <c r="Q54" s="27"/>
      <c r="R54" s="41"/>
      <c r="S54" s="28"/>
      <c r="T54" s="1"/>
      <c r="U54" s="29"/>
      <c r="V54" s="30"/>
      <c r="W54" s="50"/>
      <c r="X54" s="148"/>
      <c r="Y54" s="41"/>
      <c r="Z54" s="28"/>
      <c r="AA54" s="1"/>
      <c r="AB54" s="29"/>
      <c r="AC54" s="41"/>
      <c r="AD54" s="50"/>
      <c r="AE54" s="40"/>
      <c r="AG54" s="59"/>
      <c r="AH54" s="59"/>
      <c r="AI54" s="157" t="s">
        <v>21</v>
      </c>
      <c r="AJ54" s="158"/>
      <c r="AK54" s="74">
        <f>SUM(AI48:AI52)-SUM(AK49:AK53)</f>
        <v>-8.9439999999999991</v>
      </c>
      <c r="AL54" s="59"/>
      <c r="AM54" s="59"/>
      <c r="AN54" s="156"/>
      <c r="AO54" s="41"/>
      <c r="AP54" s="28"/>
      <c r="AQ54" s="159" t="s">
        <v>21</v>
      </c>
      <c r="AR54" s="160"/>
      <c r="AS54" s="41">
        <f>SUM(AQ48:AQ52)-SUM(AS49:AS53)</f>
        <v>-8.9439999999999991</v>
      </c>
      <c r="AT54" s="50"/>
      <c r="AU54" s="40"/>
    </row>
    <row r="55" spans="1:47">
      <c r="A55" s="3"/>
      <c r="B55" s="3"/>
      <c r="C55" s="3"/>
      <c r="D55" s="3" t="s">
        <v>21</v>
      </c>
      <c r="E55" s="3">
        <v>-8.9430000000000014</v>
      </c>
      <c r="F55" s="3"/>
      <c r="G55" s="3"/>
      <c r="H55" s="123"/>
      <c r="I55" s="3"/>
      <c r="J55" s="3"/>
      <c r="K55" s="3" t="s">
        <v>21</v>
      </c>
      <c r="L55" s="3">
        <v>-8.9420000000000002</v>
      </c>
      <c r="M55" s="3"/>
      <c r="N55" s="3"/>
      <c r="O55" s="3"/>
      <c r="Q55" s="27"/>
      <c r="R55" s="41"/>
      <c r="S55" s="28"/>
      <c r="T55" s="1"/>
      <c r="U55" s="29"/>
      <c r="V55" s="30"/>
      <c r="W55" s="50"/>
      <c r="X55" s="148"/>
      <c r="Y55" s="41"/>
      <c r="Z55" s="28"/>
      <c r="AA55" s="1"/>
      <c r="AB55" s="29"/>
      <c r="AC55" s="41"/>
      <c r="AD55" s="50"/>
      <c r="AE55" s="40"/>
      <c r="AG55" s="59"/>
      <c r="AH55" s="59"/>
      <c r="AI55" s="59"/>
      <c r="AJ55" s="59"/>
      <c r="AK55" s="59"/>
      <c r="AL55" s="59"/>
      <c r="AM55" s="59"/>
      <c r="AN55" s="156"/>
      <c r="AO55" s="41"/>
      <c r="AP55" s="28"/>
      <c r="AQ55" s="1"/>
      <c r="AR55" s="29"/>
      <c r="AS55" s="41"/>
      <c r="AT55" s="50"/>
      <c r="AU55" s="40"/>
    </row>
    <row r="56" spans="1:47">
      <c r="A56" s="3"/>
      <c r="B56" s="3"/>
      <c r="C56" s="3"/>
      <c r="D56" s="3"/>
      <c r="E56" s="3"/>
      <c r="F56" s="3"/>
      <c r="G56" s="3"/>
      <c r="H56" s="123"/>
      <c r="I56" s="3"/>
      <c r="J56" s="3"/>
      <c r="K56" s="3"/>
      <c r="L56" s="3"/>
      <c r="M56" s="3"/>
      <c r="N56" s="3"/>
      <c r="O56" s="3"/>
      <c r="Q56" s="27"/>
      <c r="R56" s="41"/>
      <c r="S56" s="28"/>
      <c r="T56" s="1"/>
      <c r="U56" s="29"/>
      <c r="V56" s="30"/>
      <c r="W56" s="50"/>
      <c r="X56" s="148"/>
      <c r="Y56" s="41"/>
      <c r="Z56" s="28"/>
      <c r="AA56" s="1"/>
      <c r="AB56" s="29"/>
      <c r="AC56" s="41"/>
      <c r="AD56" s="50"/>
      <c r="AE56" s="40"/>
      <c r="AG56" s="59"/>
      <c r="AH56" s="59"/>
      <c r="AI56" s="59"/>
      <c r="AJ56" s="59"/>
      <c r="AK56" s="59"/>
      <c r="AL56" s="59"/>
      <c r="AM56" s="59"/>
      <c r="AN56" s="156"/>
      <c r="AO56" s="41"/>
      <c r="AP56" s="28"/>
      <c r="AQ56" s="1"/>
      <c r="AR56" s="29"/>
      <c r="AS56" s="41"/>
      <c r="AT56" s="50"/>
      <c r="AU56" s="40"/>
    </row>
    <row r="57" spans="1:47">
      <c r="A57" s="3"/>
      <c r="B57" s="3"/>
      <c r="C57" s="3"/>
      <c r="D57" s="3"/>
      <c r="E57" s="3"/>
      <c r="F57" s="3"/>
      <c r="G57" s="3"/>
      <c r="H57" s="123"/>
      <c r="I57" s="3"/>
      <c r="J57" s="3"/>
      <c r="K57" s="3"/>
      <c r="L57" s="3"/>
      <c r="M57" s="3"/>
      <c r="N57" s="3"/>
      <c r="O57" s="3"/>
      <c r="Q57" s="27"/>
      <c r="R57" s="41"/>
      <c r="S57" s="28"/>
      <c r="T57" s="1"/>
      <c r="U57" s="29"/>
      <c r="V57" s="30"/>
      <c r="W57" s="50"/>
      <c r="X57" s="148"/>
      <c r="Y57" s="41"/>
      <c r="Z57" s="28"/>
      <c r="AA57" s="1"/>
      <c r="AB57" s="29"/>
      <c r="AC57" s="41"/>
      <c r="AD57" s="50"/>
      <c r="AE57" s="40"/>
      <c r="AG57" s="27"/>
      <c r="AH57" s="41"/>
      <c r="AI57" s="28"/>
      <c r="AJ57" s="1"/>
      <c r="AK57" s="29"/>
      <c r="AL57" s="30"/>
      <c r="AM57" s="50"/>
      <c r="AN57" s="148"/>
      <c r="AO57" s="41"/>
      <c r="AP57" s="28"/>
      <c r="AQ57" s="1"/>
      <c r="AR57" s="29"/>
      <c r="AS57" s="41"/>
      <c r="AT57" s="50"/>
      <c r="AU57" s="40"/>
    </row>
    <row r="58" spans="1:47">
      <c r="A58" s="3"/>
      <c r="B58" s="3"/>
      <c r="C58" s="3"/>
      <c r="D58" s="3"/>
      <c r="E58" s="3"/>
      <c r="F58" s="3"/>
      <c r="G58" s="3"/>
      <c r="H58" s="123"/>
      <c r="I58" s="3"/>
      <c r="J58" s="3"/>
      <c r="K58" s="3"/>
      <c r="L58" s="3"/>
      <c r="M58" s="3"/>
      <c r="N58" s="3"/>
      <c r="O58" s="3"/>
      <c r="Q58" s="27"/>
      <c r="R58" s="41"/>
      <c r="S58" s="28"/>
      <c r="T58" s="1"/>
      <c r="U58" s="29"/>
      <c r="V58" s="30"/>
      <c r="W58" s="50"/>
      <c r="X58" s="148"/>
      <c r="Y58" s="41"/>
      <c r="Z58" s="28"/>
      <c r="AA58" s="1"/>
      <c r="AB58" s="29"/>
      <c r="AC58" s="41"/>
      <c r="AD58" s="50"/>
      <c r="AE58" s="40"/>
      <c r="AG58" s="27"/>
      <c r="AH58" s="41"/>
      <c r="AI58" s="28"/>
      <c r="AJ58" s="1"/>
      <c r="AK58" s="29"/>
      <c r="AL58" s="30"/>
      <c r="AM58" s="50"/>
      <c r="AN58" s="148"/>
      <c r="AO58" s="41"/>
      <c r="AP58" s="28"/>
      <c r="AQ58" s="1"/>
      <c r="AR58" s="29"/>
      <c r="AS58" s="41"/>
      <c r="AT58" s="50"/>
      <c r="AU58" s="40"/>
    </row>
    <row r="59" spans="1:47">
      <c r="A59" s="3"/>
      <c r="B59" s="3"/>
      <c r="C59" s="3"/>
      <c r="D59" s="3"/>
      <c r="E59" s="3"/>
      <c r="F59" s="3"/>
      <c r="G59" s="3"/>
      <c r="H59" s="123"/>
      <c r="I59" s="3"/>
      <c r="J59" s="3"/>
      <c r="K59" s="3"/>
      <c r="L59" s="3"/>
      <c r="M59" s="3"/>
      <c r="N59" s="3"/>
      <c r="O59" s="3"/>
      <c r="Q59" s="27"/>
      <c r="R59" s="41"/>
      <c r="S59" s="28"/>
      <c r="T59" s="1"/>
      <c r="U59" s="29"/>
      <c r="V59" s="30"/>
      <c r="W59" s="50"/>
      <c r="X59" s="148"/>
      <c r="Y59" s="41"/>
      <c r="Z59" s="28"/>
      <c r="AA59" s="1"/>
      <c r="AB59" s="29"/>
      <c r="AC59" s="41"/>
      <c r="AD59" s="50"/>
      <c r="AE59" s="40"/>
      <c r="AG59" s="27"/>
      <c r="AH59" s="41"/>
      <c r="AI59" s="28"/>
      <c r="AJ59" s="1"/>
      <c r="AK59" s="29"/>
      <c r="AL59" s="30"/>
      <c r="AM59" s="50"/>
      <c r="AN59" s="148"/>
      <c r="AO59" s="41"/>
      <c r="AP59" s="28"/>
      <c r="AQ59" s="1"/>
      <c r="AR59" s="29"/>
      <c r="AS59" s="41"/>
      <c r="AT59" s="50"/>
      <c r="AU59" s="40"/>
    </row>
    <row r="60" spans="1:47">
      <c r="A60" s="2"/>
      <c r="B60" s="1"/>
      <c r="C60" s="1"/>
      <c r="D60" s="1"/>
      <c r="E60" s="1"/>
      <c r="F60" s="1"/>
      <c r="G60" s="1"/>
      <c r="H60" s="123"/>
      <c r="I60" s="1"/>
      <c r="J60" s="1"/>
      <c r="K60" s="1"/>
      <c r="L60" s="1"/>
      <c r="M60" s="1"/>
      <c r="N60" s="1"/>
      <c r="O60" s="2"/>
      <c r="Q60" s="27"/>
      <c r="R60" s="41"/>
      <c r="S60" s="28"/>
      <c r="T60" s="1"/>
      <c r="U60" s="29"/>
      <c r="V60" s="30"/>
      <c r="W60" s="50"/>
      <c r="X60" s="148"/>
      <c r="Y60" s="41"/>
      <c r="Z60" s="28"/>
      <c r="AA60" s="1"/>
      <c r="AB60" s="29"/>
      <c r="AC60" s="41"/>
      <c r="AD60" s="50"/>
      <c r="AE60" s="40"/>
      <c r="AG60" s="27"/>
      <c r="AH60" s="41"/>
      <c r="AI60" s="28"/>
      <c r="AJ60" s="1"/>
      <c r="AK60" s="29"/>
      <c r="AL60" s="30"/>
      <c r="AM60" s="50"/>
      <c r="AN60" s="148"/>
      <c r="AO60" s="41"/>
      <c r="AP60" s="28"/>
      <c r="AQ60" s="1"/>
      <c r="AR60" s="29"/>
      <c r="AS60" s="41"/>
      <c r="AT60" s="50"/>
      <c r="AU60" s="40"/>
    </row>
    <row r="61" spans="1:47" ht="15" thickBot="1">
      <c r="A61" s="2"/>
      <c r="B61" s="1"/>
      <c r="C61" s="1"/>
      <c r="D61" s="1"/>
      <c r="E61" s="1"/>
      <c r="F61" s="1"/>
      <c r="G61" s="1"/>
      <c r="H61" s="123"/>
      <c r="I61" s="1"/>
      <c r="J61" s="1"/>
      <c r="K61" s="1"/>
      <c r="L61" s="1"/>
      <c r="M61" s="1"/>
      <c r="N61" s="1"/>
      <c r="O61" s="2"/>
      <c r="Q61" s="31"/>
      <c r="R61" s="42"/>
      <c r="S61" s="32"/>
      <c r="T61" s="33"/>
      <c r="U61" s="34"/>
      <c r="V61" s="35"/>
      <c r="W61" s="52"/>
      <c r="X61" s="149"/>
      <c r="Y61" s="42"/>
      <c r="Z61" s="32"/>
      <c r="AA61" s="33"/>
      <c r="AB61" s="34"/>
      <c r="AC61" s="42"/>
      <c r="AD61" s="52"/>
      <c r="AE61" s="43"/>
      <c r="AG61" s="31"/>
      <c r="AH61" s="42"/>
      <c r="AI61" s="32"/>
      <c r="AJ61" s="33"/>
      <c r="AK61" s="34"/>
      <c r="AL61" s="35"/>
      <c r="AM61" s="52"/>
      <c r="AN61" s="149"/>
      <c r="AO61" s="42"/>
      <c r="AP61" s="32"/>
      <c r="AQ61" s="33"/>
      <c r="AR61" s="34"/>
      <c r="AS61" s="42"/>
      <c r="AT61" s="52"/>
      <c r="AU61" s="43"/>
    </row>
  </sheetData>
  <mergeCells count="98">
    <mergeCell ref="AI33:AJ33"/>
    <mergeCell ref="AP33:AQ33"/>
    <mergeCell ref="AI42:AJ42"/>
    <mergeCell ref="AI46:AJ46"/>
    <mergeCell ref="AQ42:AR42"/>
    <mergeCell ref="AQ46:AR46"/>
    <mergeCell ref="AG34:AL34"/>
    <mergeCell ref="AM34:AQ34"/>
    <mergeCell ref="AR34:AS34"/>
    <mergeCell ref="AT34:AU34"/>
    <mergeCell ref="AG35:AG36"/>
    <mergeCell ref="AH35:AH36"/>
    <mergeCell ref="AI35:AK35"/>
    <mergeCell ref="AL35:AL36"/>
    <mergeCell ref="AM35:AM36"/>
    <mergeCell ref="AN35:AN61"/>
    <mergeCell ref="AO35:AO36"/>
    <mergeCell ref="AP35:AR35"/>
    <mergeCell ref="AS35:AS36"/>
    <mergeCell ref="AT35:AT36"/>
    <mergeCell ref="AU35:AU36"/>
    <mergeCell ref="AI54:AJ54"/>
    <mergeCell ref="AQ54:AR54"/>
    <mergeCell ref="AG3:AL3"/>
    <mergeCell ref="AM3:AQ3"/>
    <mergeCell ref="AR3:AS3"/>
    <mergeCell ref="AT3:AU3"/>
    <mergeCell ref="AG4:AG5"/>
    <mergeCell ref="AH4:AH5"/>
    <mergeCell ref="AI4:AK4"/>
    <mergeCell ref="AL4:AL5"/>
    <mergeCell ref="AM4:AM5"/>
    <mergeCell ref="AN4:AN31"/>
    <mergeCell ref="AO4:AO5"/>
    <mergeCell ref="AP4:AR4"/>
    <mergeCell ref="AS4:AS5"/>
    <mergeCell ref="AT4:AT5"/>
    <mergeCell ref="AU4:AU5"/>
    <mergeCell ref="Q3:V3"/>
    <mergeCell ref="W3:AA3"/>
    <mergeCell ref="AB3:AC3"/>
    <mergeCell ref="AD3:AE3"/>
    <mergeCell ref="S4:U4"/>
    <mergeCell ref="Z4:AB4"/>
    <mergeCell ref="Q4:Q5"/>
    <mergeCell ref="R4:R5"/>
    <mergeCell ref="V4:V5"/>
    <mergeCell ref="W4:W5"/>
    <mergeCell ref="AD4:AD5"/>
    <mergeCell ref="AE4:AE5"/>
    <mergeCell ref="X4:X31"/>
    <mergeCell ref="Y4:Y5"/>
    <mergeCell ref="AC4:AC5"/>
    <mergeCell ref="Q34:V34"/>
    <mergeCell ref="W34:AA34"/>
    <mergeCell ref="AB34:AC34"/>
    <mergeCell ref="AD34:AE34"/>
    <mergeCell ref="S35:U35"/>
    <mergeCell ref="Z35:AB35"/>
    <mergeCell ref="Q35:Q36"/>
    <mergeCell ref="R35:R36"/>
    <mergeCell ref="V35:V36"/>
    <mergeCell ref="W35:W36"/>
    <mergeCell ref="AD35:AD36"/>
    <mergeCell ref="AE35:AE36"/>
    <mergeCell ref="X35:X61"/>
    <mergeCell ref="Y35:Y36"/>
    <mergeCell ref="AC35:AC36"/>
    <mergeCell ref="A3:F3"/>
    <mergeCell ref="G3:K3"/>
    <mergeCell ref="L3:M3"/>
    <mergeCell ref="N3:O3"/>
    <mergeCell ref="C4:E4"/>
    <mergeCell ref="J4:L4"/>
    <mergeCell ref="A4:A5"/>
    <mergeCell ref="B4:B5"/>
    <mergeCell ref="F4:F5"/>
    <mergeCell ref="G4:G5"/>
    <mergeCell ref="N4:N5"/>
    <mergeCell ref="O4:O5"/>
    <mergeCell ref="H4:H31"/>
    <mergeCell ref="I4:I5"/>
    <mergeCell ref="M4:M5"/>
    <mergeCell ref="A34:F34"/>
    <mergeCell ref="G34:K34"/>
    <mergeCell ref="L34:M34"/>
    <mergeCell ref="N34:O34"/>
    <mergeCell ref="C35:E35"/>
    <mergeCell ref="J35:L35"/>
    <mergeCell ref="A35:A36"/>
    <mergeCell ref="B35:B36"/>
    <mergeCell ref="F35:F36"/>
    <mergeCell ref="G35:G36"/>
    <mergeCell ref="N35:N36"/>
    <mergeCell ref="O35:O36"/>
    <mergeCell ref="H35:H61"/>
    <mergeCell ref="I35:I36"/>
    <mergeCell ref="M35:M3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18"/>
  <sheetViews>
    <sheetView tabSelected="1" topLeftCell="H1" workbookViewId="0">
      <selection activeCell="O15" sqref="O15"/>
    </sheetView>
  </sheetViews>
  <sheetFormatPr defaultColWidth="11.5546875" defaultRowHeight="14.4"/>
  <cols>
    <col min="1" max="1" width="10.5546875" style="115" customWidth="1"/>
    <col min="2" max="2" width="10" customWidth="1"/>
    <col min="3" max="3" width="11.109375" customWidth="1"/>
    <col min="4" max="4" width="9.6640625" customWidth="1"/>
    <col min="6" max="6" width="10.6640625" customWidth="1"/>
    <col min="7" max="7" width="11.21875" customWidth="1"/>
    <col min="8" max="8" width="8.21875" customWidth="1"/>
    <col min="9" max="9" width="10" customWidth="1"/>
    <col min="10" max="10" width="9.6640625" customWidth="1"/>
    <col min="11" max="11" width="9.88671875" customWidth="1"/>
  </cols>
  <sheetData>
    <row r="1" spans="1:12" ht="15" thickBot="1"/>
    <row r="2" spans="1:12">
      <c r="A2" s="116" t="s">
        <v>53</v>
      </c>
      <c r="B2" s="167"/>
      <c r="C2" s="168"/>
      <c r="D2" s="89"/>
      <c r="E2" s="90" t="s">
        <v>54</v>
      </c>
      <c r="F2" s="169"/>
      <c r="G2" s="170"/>
      <c r="H2" s="83"/>
      <c r="I2" s="98" t="s">
        <v>44</v>
      </c>
      <c r="J2" s="99" t="s">
        <v>44</v>
      </c>
      <c r="K2" s="99" t="s">
        <v>45</v>
      </c>
      <c r="L2" s="113" t="s">
        <v>56</v>
      </c>
    </row>
    <row r="3" spans="1:12">
      <c r="A3" s="93" t="s">
        <v>30</v>
      </c>
      <c r="B3" s="94" t="s">
        <v>42</v>
      </c>
      <c r="C3" s="94" t="s">
        <v>43</v>
      </c>
      <c r="D3" s="60" t="s">
        <v>46</v>
      </c>
      <c r="E3" s="94" t="s">
        <v>30</v>
      </c>
      <c r="F3" s="94" t="s">
        <v>42</v>
      </c>
      <c r="G3" s="94" t="s">
        <v>43</v>
      </c>
      <c r="H3" s="95" t="s">
        <v>46</v>
      </c>
      <c r="I3" s="100" t="s">
        <v>48</v>
      </c>
      <c r="J3" s="91" t="s">
        <v>47</v>
      </c>
      <c r="K3" s="91" t="s">
        <v>49</v>
      </c>
      <c r="L3" s="101" t="s">
        <v>30</v>
      </c>
    </row>
    <row r="4" spans="1:12">
      <c r="A4" s="117" t="s">
        <v>31</v>
      </c>
      <c r="B4" s="74">
        <f>SUM('Malla G y piernas'!C6:C9)-SUM('Malla G y piernas'!E7:E10)</f>
        <v>6.6110000000000007</v>
      </c>
      <c r="C4" s="74">
        <f>SUM('Malla G y piernas'!J6:J9)-SUM('Malla G y piernas'!L7:L10)</f>
        <v>6.6109999999999989</v>
      </c>
      <c r="D4" s="59">
        <v>192</v>
      </c>
      <c r="E4" s="59" t="s">
        <v>31</v>
      </c>
      <c r="F4" s="74">
        <f>-(SUM('Malla G y piernas'!S21:S23)-SUM('Malla G y piernas'!U22:U24))</f>
        <v>6.6079999999999997</v>
      </c>
      <c r="G4" s="74">
        <f>-(SUM('Malla G y piernas'!Z21:Z23)-SUM('Malla G y piernas'!AB22:AB24))</f>
        <v>6.6079999999999988</v>
      </c>
      <c r="H4" s="84">
        <f>89*2</f>
        <v>178</v>
      </c>
      <c r="I4" s="102">
        <f>AVERAGE(D4,H4)</f>
        <v>185</v>
      </c>
      <c r="J4" s="74">
        <f>AVERAGE(B4:C4,F4:G4)</f>
        <v>6.6094999999999988</v>
      </c>
      <c r="K4" s="74">
        <f>_xlfn.STDEV.S(B4:C4,F4:G4)</f>
        <v>1.7320508075691992E-3</v>
      </c>
      <c r="L4" s="114" t="s">
        <v>31</v>
      </c>
    </row>
    <row r="5" spans="1:12">
      <c r="A5" s="117" t="s">
        <v>32</v>
      </c>
      <c r="B5" s="74">
        <f>'Malla G y piernas'!C10-'Malla G y piernas'!E11</f>
        <v>-1.4770000000000001</v>
      </c>
      <c r="C5" s="74">
        <f>'Malla G y piernas'!J10-'Malla G y piernas'!L11</f>
        <v>-1.4769999999999999</v>
      </c>
      <c r="D5" s="59">
        <v>52</v>
      </c>
      <c r="E5" s="59" t="s">
        <v>32</v>
      </c>
      <c r="F5" s="74">
        <f>-('Malla G y piernas'!S20-'Malla G y piernas'!U21)</f>
        <v>-1.474</v>
      </c>
      <c r="G5" s="74">
        <f>-('Malla G y piernas'!Z20-'Malla G y piernas'!AB21)</f>
        <v>-1.474</v>
      </c>
      <c r="H5" s="84">
        <v>60</v>
      </c>
      <c r="I5" s="102">
        <f t="shared" ref="I5:I14" si="0">AVERAGE(D5,H5)</f>
        <v>56</v>
      </c>
      <c r="J5" s="74">
        <f t="shared" ref="J5:J14" si="1">AVERAGE(B5:C5,F5:G5)</f>
        <v>-1.4755</v>
      </c>
      <c r="K5" s="74">
        <f t="shared" ref="K5:K14" si="2">_xlfn.STDEV.S(B5:C5,F5:G5)</f>
        <v>1.7320508075688789E-3</v>
      </c>
      <c r="L5" s="114" t="s">
        <v>32</v>
      </c>
    </row>
    <row r="6" spans="1:12">
      <c r="A6" s="117" t="s">
        <v>33</v>
      </c>
      <c r="B6" s="74">
        <f>SUM('Malla G y piernas'!C11:C16)-SUM('Malla G y piernas'!E12:E17)</f>
        <v>-11.731</v>
      </c>
      <c r="C6" s="74">
        <f>SUM('Malla G y piernas'!J11:J16)-SUM('Malla G y piernas'!L12:L17)</f>
        <v>-11.731999999999999</v>
      </c>
      <c r="D6" s="59">
        <v>242</v>
      </c>
      <c r="E6" s="59" t="s">
        <v>33</v>
      </c>
      <c r="F6" s="74">
        <f>-(SUM('Malla G y piernas'!S15:S19)-SUM('Malla G y piernas'!U16:U20))</f>
        <v>-11.73</v>
      </c>
      <c r="G6" s="74">
        <f>-(SUM('Malla G y piernas'!Z15:Z19)-SUM('Malla G y piernas'!AB16:AB20))</f>
        <v>-11.731</v>
      </c>
      <c r="H6" s="84">
        <f>116*2</f>
        <v>232</v>
      </c>
      <c r="I6" s="102">
        <f t="shared" si="0"/>
        <v>237</v>
      </c>
      <c r="J6" s="74">
        <f t="shared" si="1"/>
        <v>-11.731</v>
      </c>
      <c r="K6" s="74">
        <f t="shared" si="2"/>
        <v>8.1649658092727351E-4</v>
      </c>
      <c r="L6" s="114" t="s">
        <v>33</v>
      </c>
    </row>
    <row r="7" spans="1:12">
      <c r="A7" s="117" t="s">
        <v>34</v>
      </c>
      <c r="B7" s="74">
        <f>SUM('Malla G y piernas'!C17:C19)-SUM('Malla G y piernas'!E18:E20)</f>
        <v>-4.8839999999999995</v>
      </c>
      <c r="C7" s="74">
        <f>SUM('Malla G y piernas'!J17:J19)-SUM('Malla G y piernas'!L18:L20)</f>
        <v>-4.8849999999999998</v>
      </c>
      <c r="D7" s="59">
        <v>74</v>
      </c>
      <c r="E7" s="59" t="s">
        <v>34</v>
      </c>
      <c r="F7" s="74">
        <f>-(SUM('Malla G y piernas'!S13:S14)-SUM('Malla G y piernas'!U14:U15))</f>
        <v>-4.8819999999999997</v>
      </c>
      <c r="G7" s="74">
        <f>-(SUM('Malla G y piernas'!Z13:Z14)-SUM('Malla G y piernas'!AB14:AB15))</f>
        <v>-4.8820000000000006</v>
      </c>
      <c r="H7" s="84">
        <v>86</v>
      </c>
      <c r="I7" s="102">
        <f t="shared" si="0"/>
        <v>80</v>
      </c>
      <c r="J7" s="74">
        <f t="shared" si="1"/>
        <v>-4.8832499999999994</v>
      </c>
      <c r="K7" s="74">
        <f t="shared" si="2"/>
        <v>1.4999999999997609E-3</v>
      </c>
      <c r="L7" s="114" t="s">
        <v>34</v>
      </c>
    </row>
    <row r="8" spans="1:12">
      <c r="A8" s="117" t="s">
        <v>35</v>
      </c>
      <c r="B8" s="74">
        <f>SUM('Malla G y piernas'!C20:C21)-SUM('Malla G y piernas'!E21:E22)</f>
        <v>3.4080000000000004</v>
      </c>
      <c r="C8" s="74">
        <f>SUM('Malla G y piernas'!J20:J21)-SUM('Malla G y piernas'!L21:L22)</f>
        <v>3.4090000000000007</v>
      </c>
      <c r="D8" s="59">
        <v>98</v>
      </c>
      <c r="E8" s="59" t="s">
        <v>35</v>
      </c>
      <c r="F8" s="74">
        <f>-(SUM('Malla G y piernas'!S11:S12)-SUM('Malla G y piernas'!U12:U13))</f>
        <v>3.4090000000000003</v>
      </c>
      <c r="G8" s="74">
        <f>-(SUM('Malla G y piernas'!Z11:Z12)-SUM('Malla G y piernas'!AB12:AB13))</f>
        <v>3.4089999999999998</v>
      </c>
      <c r="H8" s="84">
        <v>98</v>
      </c>
      <c r="I8" s="102">
        <f t="shared" si="0"/>
        <v>98</v>
      </c>
      <c r="J8" s="74">
        <f t="shared" si="1"/>
        <v>3.4087500000000004</v>
      </c>
      <c r="K8" s="74">
        <f t="shared" si="2"/>
        <v>4.9999999999994493E-4</v>
      </c>
      <c r="L8" s="114" t="s">
        <v>35</v>
      </c>
    </row>
    <row r="9" spans="1:12">
      <c r="A9" s="117" t="s">
        <v>36</v>
      </c>
      <c r="B9" s="74">
        <f>SUM('Malla G y piernas'!C22:C23)-SUM('Malla G y piernas'!E23:E24)</f>
        <v>3.5839999999999996</v>
      </c>
      <c r="C9" s="74">
        <f>SUM('Malla G y piernas'!J22:J23)-SUM('Malla G y piernas'!L23:L24)</f>
        <v>3.5829999999999997</v>
      </c>
      <c r="D9" s="59">
        <v>81</v>
      </c>
      <c r="E9" s="59" t="s">
        <v>36</v>
      </c>
      <c r="F9" s="74">
        <f>-(SUM('Malla G y piernas'!S9:S10)-SUM('Malla G y piernas'!U10:U11))</f>
        <v>3.5819999999999999</v>
      </c>
      <c r="G9" s="74">
        <f>-(SUM('Malla G y piernas'!Z9:Z10)-SUM('Malla G y piernas'!AB10:AB11))</f>
        <v>3.5820000000000007</v>
      </c>
      <c r="H9" s="84">
        <v>122</v>
      </c>
      <c r="I9" s="102">
        <f t="shared" si="0"/>
        <v>101.5</v>
      </c>
      <c r="J9" s="74">
        <f t="shared" si="1"/>
        <v>3.5827499999999999</v>
      </c>
      <c r="K9" s="74">
        <f t="shared" si="2"/>
        <v>9.574271077560008E-4</v>
      </c>
      <c r="L9" s="114" t="s">
        <v>36</v>
      </c>
    </row>
    <row r="10" spans="1:12">
      <c r="A10" s="117" t="s">
        <v>37</v>
      </c>
      <c r="B10" s="74">
        <f>SUM('Malla G y piernas'!C24:C26)-SUM('Malla G y piernas'!E25:E27)</f>
        <v>4.4880000000000004</v>
      </c>
      <c r="C10" s="74">
        <f>SUM('Malla G y piernas'!J24:J26)-SUM('Malla G y piernas'!L25:L27)</f>
        <v>4.4880000000000004</v>
      </c>
      <c r="D10" s="59">
        <v>125</v>
      </c>
      <c r="E10" s="59" t="s">
        <v>37</v>
      </c>
      <c r="F10" s="74">
        <f>-(SUM('Malla G y piernas'!S6:S8)-SUM('Malla G y piernas'!U7:U9))</f>
        <v>4.4900000000000011</v>
      </c>
      <c r="G10" s="74">
        <f>-(SUM('Malla G y piernas'!Z6:Z8)-SUM('Malla G y piernas'!AB7:AB9))</f>
        <v>4.4889999999999999</v>
      </c>
      <c r="H10" s="84">
        <v>100</v>
      </c>
      <c r="I10" s="102">
        <f t="shared" si="0"/>
        <v>112.5</v>
      </c>
      <c r="J10" s="74">
        <f t="shared" si="1"/>
        <v>4.4887500000000005</v>
      </c>
      <c r="K10" s="74">
        <f t="shared" si="2"/>
        <v>9.5742710775658052E-4</v>
      </c>
      <c r="L10" s="114" t="s">
        <v>37</v>
      </c>
    </row>
    <row r="11" spans="1:12">
      <c r="A11" s="117" t="s">
        <v>38</v>
      </c>
      <c r="B11" s="74">
        <f>'Malla G y piernas'!C42</f>
        <v>2.3490000000000002</v>
      </c>
      <c r="C11" s="74">
        <f>'Malla G y piernas'!J42</f>
        <v>2.3489999999999993</v>
      </c>
      <c r="D11" s="59">
        <v>196</v>
      </c>
      <c r="E11" s="59" t="s">
        <v>38</v>
      </c>
      <c r="F11" s="74">
        <f>'Malla G y piernas'!T30</f>
        <v>2.351</v>
      </c>
      <c r="G11" s="74">
        <f>'Malla G y piernas'!AA30</f>
        <v>2.3510000000000009</v>
      </c>
      <c r="H11" s="84">
        <v>206</v>
      </c>
      <c r="I11" s="102">
        <f t="shared" si="0"/>
        <v>201</v>
      </c>
      <c r="J11" s="74">
        <f t="shared" si="1"/>
        <v>2.35</v>
      </c>
      <c r="K11" s="74">
        <f t="shared" si="2"/>
        <v>1.1547005383796371E-3</v>
      </c>
      <c r="L11" s="114" t="s">
        <v>38</v>
      </c>
    </row>
    <row r="12" spans="1:12">
      <c r="A12" s="117" t="s">
        <v>39</v>
      </c>
      <c r="B12" s="74">
        <f>'Malla G y piernas'!C44-'Malla G y piernas'!E45</f>
        <v>1.1660000000000001</v>
      </c>
      <c r="C12" s="74">
        <f>'Malla G y piernas'!J44-'Malla G y piernas'!L45</f>
        <v>1.1659999999999999</v>
      </c>
      <c r="D12" s="59">
        <v>45</v>
      </c>
      <c r="E12" s="59" t="s">
        <v>39</v>
      </c>
      <c r="F12" s="74">
        <f>'Malla G y piernas'!S37-'Malla G y piernas'!U38</f>
        <v>1.1659999999999999</v>
      </c>
      <c r="G12" s="74">
        <f>'Malla G y piernas'!Z37-'Malla G y piernas'!AB38</f>
        <v>1.1659999999999999</v>
      </c>
      <c r="H12" s="84">
        <v>44</v>
      </c>
      <c r="I12" s="102">
        <f t="shared" si="0"/>
        <v>44.5</v>
      </c>
      <c r="J12" s="74">
        <f t="shared" si="1"/>
        <v>1.1659999999999999</v>
      </c>
      <c r="K12" s="74">
        <f t="shared" si="2"/>
        <v>1.2819751242557092E-16</v>
      </c>
      <c r="L12" s="114" t="s">
        <v>39</v>
      </c>
    </row>
    <row r="13" spans="1:12">
      <c r="A13" s="117" t="s">
        <v>40</v>
      </c>
      <c r="B13" s="74">
        <f>'Malla G y piernas'!C45-'Malla G y piernas'!E46</f>
        <v>1.6189999999999998</v>
      </c>
      <c r="C13" s="74">
        <f>'Malla G y piernas'!J45-'Malla G y piernas'!L46</f>
        <v>1.6190000000000002</v>
      </c>
      <c r="D13" s="59">
        <v>44</v>
      </c>
      <c r="E13" s="59" t="s">
        <v>40</v>
      </c>
      <c r="F13" s="74">
        <f>'Malla G y piernas'!S38-'Malla G y piernas'!U39</f>
        <v>1.619</v>
      </c>
      <c r="G13" s="74">
        <f>'Malla G y piernas'!Z38-'Malla G y piernas'!AB39</f>
        <v>1.619</v>
      </c>
      <c r="H13" s="84">
        <v>58</v>
      </c>
      <c r="I13" s="102">
        <f t="shared" si="0"/>
        <v>51</v>
      </c>
      <c r="J13" s="74">
        <f t="shared" si="1"/>
        <v>1.619</v>
      </c>
      <c r="K13" s="74">
        <f t="shared" si="2"/>
        <v>1.8129866073473578E-16</v>
      </c>
      <c r="L13" s="114" t="s">
        <v>40</v>
      </c>
    </row>
    <row r="14" spans="1:12">
      <c r="A14" s="117" t="s">
        <v>41</v>
      </c>
      <c r="B14" s="74">
        <f>'Malla G y piernas'!E55</f>
        <v>-8.9430000000000014</v>
      </c>
      <c r="C14" s="74">
        <f>'Malla G y piernas'!L55</f>
        <v>-8.9420000000000002</v>
      </c>
      <c r="D14" s="59">
        <v>155</v>
      </c>
      <c r="E14" s="59" t="s">
        <v>41</v>
      </c>
      <c r="F14" s="74">
        <f>'Malla G y piernas'!T47</f>
        <v>-8.9429999999999978</v>
      </c>
      <c r="G14" s="74">
        <f>'Malla G y piernas'!AA47</f>
        <v>-8.9430000000000014</v>
      </c>
      <c r="H14" s="84">
        <v>132</v>
      </c>
      <c r="I14" s="102">
        <f t="shared" si="0"/>
        <v>143.5</v>
      </c>
      <c r="J14" s="74">
        <f t="shared" si="1"/>
        <v>-8.9427500000000002</v>
      </c>
      <c r="K14" s="74">
        <f t="shared" si="2"/>
        <v>5.0000000000001898E-4</v>
      </c>
      <c r="L14" s="114" t="s">
        <v>41</v>
      </c>
    </row>
    <row r="15" spans="1:12" ht="15" thickBot="1">
      <c r="A15" s="118"/>
      <c r="B15" s="61">
        <f>+B4+B5+B6+B7+B8+B9+B10</f>
        <v>-9.9999999999678124E-4</v>
      </c>
      <c r="C15" s="61">
        <f>+C4+C5+C6+C7+C8+C9+C10</f>
        <v>-2.9999999999992255E-3</v>
      </c>
      <c r="D15">
        <f>+D4+D5+D6+D7+D8+D9+D10</f>
        <v>864</v>
      </c>
      <c r="F15" s="61">
        <f>+F4+F5+F6+F7+F8+F9+F10</f>
        <v>3.0000000000001137E-3</v>
      </c>
      <c r="G15" s="61">
        <f>+G4+G5+G6+G7+G8+G9+G10</f>
        <v>9.9999999999678124E-4</v>
      </c>
      <c r="H15" s="85">
        <f>+H4+H5+H6+H7+H8+H9+H10</f>
        <v>876</v>
      </c>
      <c r="I15" s="103"/>
      <c r="J15" s="87">
        <f>+J4+J5+J6+J7+J8+J9+J10</f>
        <v>0</v>
      </c>
      <c r="K15" s="87"/>
      <c r="L15" s="104"/>
    </row>
    <row r="16" spans="1:12">
      <c r="A16" s="118"/>
      <c r="B16" s="61">
        <f>0.5*(B15+C15)</f>
        <v>-1.9999999999980034E-3</v>
      </c>
      <c r="C16" s="61"/>
      <c r="D16">
        <f>+D15/1000</f>
        <v>0.86399999999999999</v>
      </c>
      <c r="F16" s="61">
        <f>0.5*(F15+G15)</f>
        <v>1.9999999999984475E-3</v>
      </c>
      <c r="G16" s="61"/>
      <c r="H16" s="85">
        <f>+H15/1000</f>
        <v>0.876</v>
      </c>
      <c r="I16" s="105"/>
      <c r="J16" s="106"/>
      <c r="K16" s="106"/>
      <c r="L16" s="107"/>
    </row>
    <row r="17" spans="1:12">
      <c r="A17" s="118"/>
      <c r="B17" s="61">
        <f>+B16*1000</f>
        <v>-1.9999999999980034</v>
      </c>
      <c r="C17" s="96" t="s">
        <v>51</v>
      </c>
      <c r="F17" s="61">
        <f>+F16*1000</f>
        <v>1.9999999999984475</v>
      </c>
      <c r="G17" s="61"/>
      <c r="H17" s="85"/>
      <c r="I17" s="108" t="s">
        <v>52</v>
      </c>
      <c r="J17" s="109"/>
      <c r="K17" s="109"/>
      <c r="L17" s="107"/>
    </row>
    <row r="18" spans="1:12" ht="15" thickBot="1">
      <c r="A18" s="119"/>
      <c r="B18" s="86">
        <f>ABS(+B17/D16)</f>
        <v>2.3148148148125038</v>
      </c>
      <c r="C18" s="92" t="s">
        <v>50</v>
      </c>
      <c r="D18" s="97"/>
      <c r="E18" s="87"/>
      <c r="F18" s="86">
        <f>+F17/H16</f>
        <v>2.283105022829278</v>
      </c>
      <c r="G18" s="92" t="s">
        <v>50</v>
      </c>
      <c r="H18" s="88"/>
      <c r="I18" s="110" t="s">
        <v>55</v>
      </c>
      <c r="J18" s="111"/>
      <c r="K18" s="111"/>
      <c r="L18" s="112"/>
    </row>
  </sheetData>
  <mergeCells count="2">
    <mergeCell ref="B2:C2"/>
    <mergeCell ref="F2:G2"/>
  </mergeCells>
  <pageMargins left="0.7" right="0.7" top="0.75" bottom="0.75" header="0.3" footer="0.3"/>
  <pageSetup paperSize="9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Malla G y piernas</vt:lpstr>
      <vt:lpstr>Desniveles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CLIENTE</dc:creator>
  <cp:lastModifiedBy>fabian barbato</cp:lastModifiedBy>
  <cp:lastPrinted>2024-10-13T21:56:45Z</cp:lastPrinted>
  <dcterms:created xsi:type="dcterms:W3CDTF">2024-10-07T19:59:21Z</dcterms:created>
  <dcterms:modified xsi:type="dcterms:W3CDTF">2024-10-14T13:05:20Z</dcterms:modified>
</cp:coreProperties>
</file>