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288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69" i="1" l="1"/>
  <c r="D68" i="1"/>
  <c r="C68" i="1"/>
  <c r="E68" i="1" s="1"/>
  <c r="C67" i="1"/>
  <c r="D66" i="1"/>
  <c r="E66" i="1" s="1"/>
  <c r="C66" i="1"/>
  <c r="C65" i="1"/>
  <c r="D65" i="1" s="1"/>
  <c r="B69" i="1"/>
  <c r="B68" i="1"/>
  <c r="B67" i="1"/>
  <c r="B66" i="1"/>
  <c r="B65" i="1"/>
  <c r="C57" i="1"/>
  <c r="C56" i="1"/>
  <c r="C43" i="1"/>
  <c r="B43" i="1"/>
  <c r="H31" i="1"/>
  <c r="F12" i="1"/>
  <c r="I28" i="1"/>
  <c r="H28" i="1"/>
  <c r="I27" i="1"/>
  <c r="H27" i="1"/>
  <c r="I26" i="1"/>
  <c r="H26" i="1"/>
  <c r="I25" i="1"/>
  <c r="H25" i="1"/>
  <c r="I24" i="1"/>
  <c r="H24" i="1"/>
  <c r="G28" i="1"/>
  <c r="G27" i="1"/>
  <c r="G26" i="1"/>
  <c r="G25" i="1"/>
  <c r="G24" i="1"/>
  <c r="E28" i="1"/>
  <c r="E27" i="1"/>
  <c r="E26" i="1"/>
  <c r="E25" i="1"/>
  <c r="E24" i="1"/>
  <c r="E23" i="1"/>
  <c r="E22" i="1"/>
  <c r="E21" i="1"/>
  <c r="E20" i="1"/>
  <c r="H19" i="1"/>
  <c r="J20" i="1" s="1"/>
  <c r="G19" i="1"/>
  <c r="I19" i="1" s="1"/>
  <c r="K20" i="1" s="1"/>
  <c r="E19" i="1"/>
  <c r="K7" i="1"/>
  <c r="J7" i="1"/>
  <c r="I6" i="1"/>
  <c r="H6" i="1"/>
  <c r="G6" i="1"/>
  <c r="E10" i="1"/>
  <c r="E9" i="1"/>
  <c r="E8" i="1"/>
  <c r="E7" i="1"/>
  <c r="G7" i="1" s="1"/>
  <c r="E6" i="1"/>
  <c r="E67" i="1" l="1"/>
  <c r="E65" i="1"/>
  <c r="D67" i="1"/>
  <c r="D69" i="1"/>
  <c r="E69" i="1" s="1"/>
  <c r="G20" i="1"/>
  <c r="I7" i="1"/>
  <c r="K8" i="1" s="1"/>
  <c r="G8" i="1"/>
  <c r="H7" i="1"/>
  <c r="J8" i="1" s="1"/>
  <c r="G21" i="1" l="1"/>
  <c r="I20" i="1"/>
  <c r="C44" i="1" s="1"/>
  <c r="H20" i="1"/>
  <c r="B44" i="1" s="1"/>
  <c r="I8" i="1"/>
  <c r="K9" i="1" s="1"/>
  <c r="H8" i="1"/>
  <c r="J9" i="1" s="1"/>
  <c r="G9" i="1"/>
  <c r="K21" i="1" l="1"/>
  <c r="J21" i="1"/>
  <c r="G22" i="1"/>
  <c r="I21" i="1"/>
  <c r="C45" i="1" s="1"/>
  <c r="H21" i="1"/>
  <c r="B45" i="1" s="1"/>
  <c r="G10" i="1"/>
  <c r="H9" i="1"/>
  <c r="J10" i="1" s="1"/>
  <c r="I9" i="1"/>
  <c r="K10" i="1" s="1"/>
  <c r="K22" i="1" l="1"/>
  <c r="J22" i="1"/>
  <c r="G23" i="1"/>
  <c r="I22" i="1"/>
  <c r="C46" i="1" s="1"/>
  <c r="H22" i="1"/>
  <c r="B46" i="1" s="1"/>
  <c r="I10" i="1"/>
  <c r="H10" i="1"/>
  <c r="K23" i="1" l="1"/>
  <c r="J23" i="1"/>
  <c r="I23" i="1"/>
  <c r="H23" i="1"/>
  <c r="J24" i="1" l="1"/>
  <c r="J25" i="1" s="1"/>
  <c r="J26" i="1" s="1"/>
  <c r="J27" i="1" s="1"/>
  <c r="J28" i="1" s="1"/>
  <c r="B37" i="1"/>
  <c r="B47" i="1"/>
  <c r="C36" i="1"/>
  <c r="C47" i="1"/>
  <c r="B34" i="1"/>
  <c r="B33" i="1"/>
  <c r="J32" i="1" s="1"/>
  <c r="C37" i="1"/>
  <c r="D37" i="1" s="1"/>
  <c r="E37" i="1" s="1"/>
  <c r="G37" i="1" s="1"/>
  <c r="C35" i="1"/>
  <c r="K24" i="1"/>
  <c r="K25" i="1" s="1"/>
  <c r="K26" i="1" s="1"/>
  <c r="K27" i="1" s="1"/>
  <c r="K28" i="1" s="1"/>
  <c r="B36" i="1"/>
  <c r="C34" i="1"/>
  <c r="D34" i="1" s="1"/>
  <c r="E34" i="1" s="1"/>
  <c r="G34" i="1" s="1"/>
  <c r="B35" i="1"/>
  <c r="C33" i="1"/>
  <c r="K32" i="1" s="1"/>
  <c r="D35" i="1" l="1"/>
  <c r="E35" i="1" s="1"/>
  <c r="G35" i="1" s="1"/>
  <c r="E46" i="1"/>
  <c r="E45" i="1"/>
  <c r="E43" i="1"/>
  <c r="E47" i="1"/>
  <c r="E44" i="1"/>
  <c r="D36" i="1"/>
  <c r="E36" i="1" s="1"/>
  <c r="G36" i="1" s="1"/>
  <c r="D45" i="1"/>
  <c r="D43" i="1"/>
  <c r="D47" i="1"/>
  <c r="D46" i="1"/>
  <c r="D44" i="1"/>
  <c r="D33" i="1"/>
  <c r="E33" i="1" s="1"/>
  <c r="G33" i="1" s="1"/>
  <c r="F44" i="1" l="1"/>
  <c r="D49" i="1"/>
  <c r="E49" i="1"/>
  <c r="G44" i="1"/>
  <c r="G45" i="1" s="1"/>
  <c r="G46" i="1" s="1"/>
  <c r="G47" i="1" s="1"/>
  <c r="B59" i="1" l="1"/>
  <c r="B53" i="1"/>
  <c r="C53" i="1" s="1"/>
  <c r="F45" i="1"/>
  <c r="F46" i="1" l="1"/>
  <c r="B54" i="1"/>
  <c r="C54" i="1" s="1"/>
  <c r="B60" i="1"/>
  <c r="D53" i="1"/>
  <c r="F53" i="1" l="1"/>
  <c r="E53" i="1"/>
  <c r="E54" i="1"/>
  <c r="F54" i="1" s="1"/>
  <c r="D54" i="1"/>
  <c r="F47" i="1"/>
  <c r="B55" i="1"/>
  <c r="C55" i="1" s="1"/>
  <c r="B61" i="1"/>
  <c r="D55" i="1" l="1"/>
  <c r="E55" i="1" s="1"/>
  <c r="F55" i="1" s="1"/>
  <c r="B63" i="1"/>
  <c r="B62" i="1"/>
  <c r="B57" i="1"/>
  <c r="B56" i="1"/>
  <c r="D57" i="1" l="1"/>
  <c r="E57" i="1" s="1"/>
  <c r="D56" i="1"/>
  <c r="E56" i="1" s="1"/>
  <c r="F56" i="1" l="1"/>
  <c r="F57" i="1"/>
</calcChain>
</file>

<file path=xl/sharedStrings.xml><?xml version="1.0" encoding="utf-8"?>
<sst xmlns="http://schemas.openxmlformats.org/spreadsheetml/2006/main" count="79" uniqueCount="59">
  <si>
    <t>Punto</t>
  </si>
  <si>
    <t>Angulo</t>
  </si>
  <si>
    <t>minuto</t>
  </si>
  <si>
    <t>segundo</t>
  </si>
  <si>
    <t>Ang. Rad</t>
  </si>
  <si>
    <t>distancias</t>
  </si>
  <si>
    <t>Azimuts</t>
  </si>
  <si>
    <t>Proyecciones</t>
  </si>
  <si>
    <t>X</t>
  </si>
  <si>
    <t>Y</t>
  </si>
  <si>
    <t>Seno</t>
  </si>
  <si>
    <t>Coseno</t>
  </si>
  <si>
    <t>sumatoria de angulos</t>
  </si>
  <si>
    <t>Calculo de vectores de cierre</t>
  </si>
  <si>
    <t>1´</t>
  </si>
  <si>
    <t>2´</t>
  </si>
  <si>
    <t>3´</t>
  </si>
  <si>
    <t>4´</t>
  </si>
  <si>
    <t>5´</t>
  </si>
  <si>
    <t>Vectores</t>
  </si>
  <si>
    <t>Error Relativo</t>
  </si>
  <si>
    <t>Tolerancia</t>
  </si>
  <si>
    <t>Ax</t>
  </si>
  <si>
    <t>Ay</t>
  </si>
  <si>
    <t>Modulo</t>
  </si>
  <si>
    <t>Err-Tol</t>
  </si>
  <si>
    <t>1-1'</t>
  </si>
  <si>
    <t>2-2'</t>
  </si>
  <si>
    <t>3-3'</t>
  </si>
  <si>
    <t>4-4'</t>
  </si>
  <si>
    <t>5-5'</t>
  </si>
  <si>
    <t>cumple</t>
  </si>
  <si>
    <t>sumatoria de distancias</t>
  </si>
  <si>
    <t>Ax/Dtotal</t>
  </si>
  <si>
    <t>Ay/Dtotal</t>
  </si>
  <si>
    <t xml:space="preserve">      PROYECCIONES</t>
  </si>
  <si>
    <t xml:space="preserve">        PROYEC. CORREG.</t>
  </si>
  <si>
    <t>PTO</t>
  </si>
  <si>
    <t>SENO</t>
  </si>
  <si>
    <t>COSENO</t>
  </si>
  <si>
    <t>correccion de proyecciones</t>
  </si>
  <si>
    <t>suma</t>
  </si>
  <si>
    <t>Az12</t>
  </si>
  <si>
    <t>Az23</t>
  </si>
  <si>
    <t>Az34</t>
  </si>
  <si>
    <t>Az45</t>
  </si>
  <si>
    <t>Az51</t>
  </si>
  <si>
    <t>D12</t>
  </si>
  <si>
    <t>D23</t>
  </si>
  <si>
    <t>D34</t>
  </si>
  <si>
    <t>D45</t>
  </si>
  <si>
    <t>D51</t>
  </si>
  <si>
    <t>calculo de las distancias, azimuts y angulos internos</t>
  </si>
  <si>
    <t>a1</t>
  </si>
  <si>
    <t>a2</t>
  </si>
  <si>
    <t>a3</t>
  </si>
  <si>
    <t>a4</t>
  </si>
  <si>
    <t>a5</t>
  </si>
  <si>
    <t>Datos de campo y control primario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</si>
</sst>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abSelected="1" topLeftCell="A22" workbookViewId="0">
      <selection activeCell="N59" sqref="N59"/>
    </sheetView>
  </sheetViews>
  <sheetFormatPr baseColWidth="10" defaultRowHeight="14.4" x14ac:dyDescent="0.3"/>
  <cols>
    <col min="1" max="2" width="11.5546875" style="8"/>
    <col min="3" max="3" width="12" style="8" bestFit="1" customWidth="1"/>
    <col min="4" max="4" width="11.5546875" style="8"/>
    <col min="5" max="5" width="11.5546875" style="8" customWidth="1"/>
    <col min="6" max="8" width="11.5546875" style="8"/>
    <col min="9" max="9" width="12" style="8" bestFit="1" customWidth="1"/>
    <col min="10" max="11" width="12.6640625" style="8" bestFit="1" customWidth="1"/>
  </cols>
  <sheetData>
    <row r="1" spans="1:11" ht="15" thickBot="1" x14ac:dyDescent="0.35"/>
    <row r="2" spans="1:11" ht="15" thickBot="1" x14ac:dyDescent="0.35">
      <c r="A2" s="85" t="s">
        <v>58</v>
      </c>
      <c r="B2" s="86"/>
      <c r="C2" s="86"/>
      <c r="D2" s="86"/>
      <c r="E2" s="86"/>
      <c r="F2" s="86"/>
      <c r="G2" s="86"/>
      <c r="H2" s="86"/>
      <c r="I2" s="86"/>
      <c r="J2" s="86"/>
      <c r="K2" s="87"/>
    </row>
    <row r="3" spans="1:11" ht="15" thickBot="1" x14ac:dyDescent="0.35">
      <c r="A3" s="79"/>
      <c r="B3" s="80"/>
      <c r="C3" s="80"/>
      <c r="D3" s="80"/>
      <c r="E3" s="80"/>
      <c r="F3" s="80"/>
      <c r="G3" s="80"/>
      <c r="H3" s="80"/>
      <c r="I3" s="80"/>
      <c r="J3" s="80"/>
      <c r="K3" s="81"/>
    </row>
    <row r="4" spans="1:11" x14ac:dyDescent="0.3">
      <c r="A4" s="14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/>
      <c r="J4" s="15" t="s">
        <v>8</v>
      </c>
      <c r="K4" s="16" t="s">
        <v>9</v>
      </c>
    </row>
    <row r="5" spans="1:11" ht="15" thickBot="1" x14ac:dyDescent="0.35">
      <c r="A5" s="17"/>
      <c r="B5" s="18"/>
      <c r="C5" s="18"/>
      <c r="D5" s="18"/>
      <c r="E5" s="18"/>
      <c r="F5" s="18"/>
      <c r="G5" s="18"/>
      <c r="H5" s="19" t="s">
        <v>10</v>
      </c>
      <c r="I5" s="19" t="s">
        <v>11</v>
      </c>
      <c r="J5" s="18"/>
      <c r="K5" s="20"/>
    </row>
    <row r="6" spans="1:11" x14ac:dyDescent="0.3">
      <c r="A6" s="21">
        <v>1</v>
      </c>
      <c r="B6" s="22">
        <v>73</v>
      </c>
      <c r="C6" s="22">
        <v>49</v>
      </c>
      <c r="D6" s="22">
        <v>3</v>
      </c>
      <c r="E6" s="22">
        <f>+(B6+C6/60+D6/3600)*PI()/180</f>
        <v>1.2883584205909142</v>
      </c>
      <c r="F6" s="22">
        <v>106.05</v>
      </c>
      <c r="G6" s="22">
        <f>90*PI()/180</f>
        <v>1.5707963267948966</v>
      </c>
      <c r="H6" s="22">
        <f>+F6*SIN(G6)</f>
        <v>106.05</v>
      </c>
      <c r="I6" s="22">
        <f>+F6*COS(G6)</f>
        <v>6.4963496821529576E-15</v>
      </c>
      <c r="J6" s="23">
        <v>1000</v>
      </c>
      <c r="K6" s="24">
        <v>1000</v>
      </c>
    </row>
    <row r="7" spans="1:11" x14ac:dyDescent="0.3">
      <c r="A7" s="25">
        <v>2</v>
      </c>
      <c r="B7" s="26">
        <v>114</v>
      </c>
      <c r="C7" s="26">
        <v>19</v>
      </c>
      <c r="D7" s="26">
        <v>22</v>
      </c>
      <c r="E7" s="26">
        <f>+(B7+C7/60+D7/3600)*PI()/180</f>
        <v>1.9953088822480283</v>
      </c>
      <c r="F7" s="26">
        <v>58.79</v>
      </c>
      <c r="G7" s="26">
        <f>IF((G6)+(E7)&lt;PI(), (((G6)+PI()+(E7))), ((E7)-PI()+(G6)))</f>
        <v>0.42451255545313171</v>
      </c>
      <c r="H7" s="26">
        <f t="shared" ref="H7:H10" si="0">+F7*SIN(G7)</f>
        <v>24.214228366052726</v>
      </c>
      <c r="I7" s="26">
        <f t="shared" ref="I7:I10" si="1">+F7*COS(G7)</f>
        <v>53.571776567859381</v>
      </c>
      <c r="J7" s="27">
        <f>+J6+H6</f>
        <v>1106.05</v>
      </c>
      <c r="K7" s="28">
        <f>+K6+I6</f>
        <v>1000</v>
      </c>
    </row>
    <row r="8" spans="1:11" x14ac:dyDescent="0.3">
      <c r="A8" s="25">
        <v>3</v>
      </c>
      <c r="B8" s="26">
        <v>123</v>
      </c>
      <c r="C8" s="26">
        <v>33</v>
      </c>
      <c r="D8" s="26">
        <v>24</v>
      </c>
      <c r="E8" s="26">
        <f>+(B8+C8/60+D8/3600)*PI()/180</f>
        <v>2.1564706461224601</v>
      </c>
      <c r="F8" s="26">
        <v>77.209999999999994</v>
      </c>
      <c r="G8" s="26">
        <f>IF((G7)+(E8)&lt;PI(), (((G7)+PI()+(E8))), ((E8)-PI()+(G7)))</f>
        <v>5.7225758551653847</v>
      </c>
      <c r="H8" s="26">
        <f t="shared" si="0"/>
        <v>-41.052746980853627</v>
      </c>
      <c r="I8" s="26">
        <f t="shared" si="1"/>
        <v>65.391559587809297</v>
      </c>
      <c r="J8" s="27">
        <f>+J7+H7</f>
        <v>1130.2642283660527</v>
      </c>
      <c r="K8" s="28">
        <f>+K7+I7</f>
        <v>1053.5717765678594</v>
      </c>
    </row>
    <row r="9" spans="1:11" x14ac:dyDescent="0.3">
      <c r="A9" s="25">
        <v>4</v>
      </c>
      <c r="B9" s="26">
        <v>110</v>
      </c>
      <c r="C9" s="26">
        <v>9</v>
      </c>
      <c r="D9" s="26">
        <v>47</v>
      </c>
      <c r="E9" s="26">
        <f>+(B9+C9/60+D9/3600)*PI()/180</f>
        <v>1.9227080335018756</v>
      </c>
      <c r="F9" s="26">
        <v>59.58</v>
      </c>
      <c r="G9" s="26">
        <f>IF((G8)+(E9)&lt;PI(), (((G8)+PI()+(E9))), ((E9)-PI()+(G8)))</f>
        <v>4.5036912350774667</v>
      </c>
      <c r="H9" s="26">
        <f t="shared" si="0"/>
        <v>-58.287206541148535</v>
      </c>
      <c r="I9" s="26">
        <f t="shared" si="1"/>
        <v>-12.344146533053273</v>
      </c>
      <c r="J9" s="27">
        <f>+J8+H8</f>
        <v>1089.211481385199</v>
      </c>
      <c r="K9" s="28">
        <f>+K8+I8</f>
        <v>1118.9633361556687</v>
      </c>
    </row>
    <row r="10" spans="1:11" ht="15" thickBot="1" x14ac:dyDescent="0.35">
      <c r="A10" s="29">
        <v>5</v>
      </c>
      <c r="B10" s="30">
        <v>118</v>
      </c>
      <c r="C10" s="30">
        <v>8</v>
      </c>
      <c r="D10" s="30">
        <v>20</v>
      </c>
      <c r="E10" s="30">
        <f>+(B10+C10/60+D10/3600)*PI()/180</f>
        <v>2.0619125857588565</v>
      </c>
      <c r="F10" s="30">
        <v>111.02</v>
      </c>
      <c r="G10" s="30">
        <f>IF((G9)+(E10)&lt;PI(), (((G9)+PI()+(E10))), ((E10)-PI()+(G9)))</f>
        <v>3.4240111672465301</v>
      </c>
      <c r="H10" s="30">
        <f t="shared" si="0"/>
        <v>-30.938960761762669</v>
      </c>
      <c r="I10" s="30">
        <f t="shared" si="1"/>
        <v>-106.62186036166368</v>
      </c>
      <c r="J10" s="31">
        <f>+J9+H9</f>
        <v>1030.9242748440504</v>
      </c>
      <c r="K10" s="32">
        <f>+K9+I9</f>
        <v>1106.6191896226155</v>
      </c>
    </row>
    <row r="11" spans="1:11" ht="15" thickBot="1" x14ac:dyDescent="0.35">
      <c r="A11" s="64"/>
      <c r="B11" s="65"/>
      <c r="C11" s="65"/>
      <c r="D11" s="65"/>
      <c r="E11" s="65"/>
      <c r="F11" s="65"/>
      <c r="G11" s="65"/>
      <c r="H11" s="65"/>
      <c r="I11" s="65"/>
      <c r="J11" s="65"/>
      <c r="K11" s="66"/>
    </row>
    <row r="12" spans="1:11" ht="43.8" thickBot="1" x14ac:dyDescent="0.35">
      <c r="A12" s="10" t="s">
        <v>12</v>
      </c>
      <c r="B12" s="9">
        <v>539</v>
      </c>
      <c r="C12" s="9">
        <v>59</v>
      </c>
      <c r="D12" s="9">
        <v>56</v>
      </c>
      <c r="E12" s="33" t="s">
        <v>32</v>
      </c>
      <c r="F12" s="34">
        <f>+SUM(F6:F10)</f>
        <v>412.65</v>
      </c>
      <c r="G12" s="68"/>
      <c r="H12" s="68"/>
      <c r="I12" s="68"/>
      <c r="J12" s="68"/>
      <c r="K12" s="69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5" thickBo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thickBot="1" x14ac:dyDescent="0.35">
      <c r="A15" s="82" t="s">
        <v>13</v>
      </c>
      <c r="B15" s="83"/>
      <c r="C15" s="83"/>
      <c r="D15" s="83"/>
      <c r="E15" s="83"/>
      <c r="F15" s="83"/>
      <c r="G15" s="83"/>
      <c r="H15" s="83"/>
      <c r="I15" s="83"/>
      <c r="J15" s="83"/>
      <c r="K15" s="84"/>
    </row>
    <row r="16" spans="1:11" ht="15" thickBot="1" x14ac:dyDescent="0.35">
      <c r="A16" s="64"/>
      <c r="B16" s="65"/>
      <c r="C16" s="65"/>
      <c r="D16" s="65"/>
      <c r="E16" s="65"/>
      <c r="F16" s="65"/>
      <c r="G16" s="65"/>
      <c r="H16" s="65"/>
      <c r="I16" s="65"/>
      <c r="J16" s="65"/>
      <c r="K16" s="66"/>
    </row>
    <row r="17" spans="1:11" x14ac:dyDescent="0.3">
      <c r="A17" s="14" t="s">
        <v>0</v>
      </c>
      <c r="B17" s="15" t="s">
        <v>1</v>
      </c>
      <c r="C17" s="15" t="s">
        <v>2</v>
      </c>
      <c r="D17" s="15" t="s">
        <v>3</v>
      </c>
      <c r="E17" s="15" t="s">
        <v>4</v>
      </c>
      <c r="F17" s="15" t="s">
        <v>5</v>
      </c>
      <c r="G17" s="15" t="s">
        <v>6</v>
      </c>
      <c r="H17" s="15" t="s">
        <v>7</v>
      </c>
      <c r="I17" s="15"/>
      <c r="J17" s="15" t="s">
        <v>8</v>
      </c>
      <c r="K17" s="16" t="s">
        <v>9</v>
      </c>
    </row>
    <row r="18" spans="1:11" ht="15" thickBot="1" x14ac:dyDescent="0.35">
      <c r="A18" s="17"/>
      <c r="B18" s="18"/>
      <c r="C18" s="18"/>
      <c r="D18" s="18"/>
      <c r="E18" s="18"/>
      <c r="F18" s="18"/>
      <c r="G18" s="18"/>
      <c r="H18" s="19" t="s">
        <v>10</v>
      </c>
      <c r="I18" s="19" t="s">
        <v>11</v>
      </c>
      <c r="J18" s="18"/>
      <c r="K18" s="20"/>
    </row>
    <row r="19" spans="1:11" x14ac:dyDescent="0.3">
      <c r="A19" s="21">
        <v>1</v>
      </c>
      <c r="B19" s="22">
        <v>73</v>
      </c>
      <c r="C19" s="22">
        <v>49</v>
      </c>
      <c r="D19" s="22">
        <v>3</v>
      </c>
      <c r="E19" s="22">
        <f>+(B19+C19/60+D19/3600)*PI()/180</f>
        <v>1.2883584205909142</v>
      </c>
      <c r="F19" s="22">
        <v>106.05</v>
      </c>
      <c r="G19" s="22">
        <f>90*PI()/180</f>
        <v>1.5707963267948966</v>
      </c>
      <c r="H19" s="22">
        <f>+F19*SIN(G19)</f>
        <v>106.05</v>
      </c>
      <c r="I19" s="22">
        <f>+F19*COS(G19)</f>
        <v>6.4963496821529576E-15</v>
      </c>
      <c r="J19" s="23">
        <v>1000</v>
      </c>
      <c r="K19" s="24">
        <v>1000</v>
      </c>
    </row>
    <row r="20" spans="1:11" x14ac:dyDescent="0.3">
      <c r="A20" s="25">
        <v>2</v>
      </c>
      <c r="B20" s="26">
        <v>114</v>
      </c>
      <c r="C20" s="26">
        <v>19</v>
      </c>
      <c r="D20" s="26">
        <v>22</v>
      </c>
      <c r="E20" s="26">
        <f>+(B20+C20/60+D20/3600)*PI()/180</f>
        <v>1.9953088822480283</v>
      </c>
      <c r="F20" s="26">
        <v>58.79</v>
      </c>
      <c r="G20" s="26">
        <f>IF((G19)+(E20)&lt;PI(), (((G19)+PI()+(E20))), ((E20)-PI()+(G19)))</f>
        <v>0.42451255545313171</v>
      </c>
      <c r="H20" s="26">
        <f t="shared" ref="H20:H23" si="2">+F20*SIN(G20)</f>
        <v>24.214228366052726</v>
      </c>
      <c r="I20" s="26">
        <f t="shared" ref="I20:I23" si="3">+F20*COS(G20)</f>
        <v>53.571776567859381</v>
      </c>
      <c r="J20" s="27">
        <f>+J19+H19</f>
        <v>1106.05</v>
      </c>
      <c r="K20" s="28">
        <f>+K19+I19</f>
        <v>1000</v>
      </c>
    </row>
    <row r="21" spans="1:11" x14ac:dyDescent="0.3">
      <c r="A21" s="25">
        <v>3</v>
      </c>
      <c r="B21" s="26">
        <v>123</v>
      </c>
      <c r="C21" s="26">
        <v>33</v>
      </c>
      <c r="D21" s="26">
        <v>24</v>
      </c>
      <c r="E21" s="26">
        <f>+(B21+C21/60+D21/3600)*PI()/180</f>
        <v>2.1564706461224601</v>
      </c>
      <c r="F21" s="26">
        <v>77.209999999999994</v>
      </c>
      <c r="G21" s="26">
        <f>IF((G20)+(E21)&lt;PI(), (((G20)+PI()+(E21))), ((E21)-PI()+(G20)))</f>
        <v>5.7225758551653847</v>
      </c>
      <c r="H21" s="26">
        <f t="shared" si="2"/>
        <v>-41.052746980853627</v>
      </c>
      <c r="I21" s="26">
        <f t="shared" si="3"/>
        <v>65.391559587809297</v>
      </c>
      <c r="J21" s="27">
        <f>+J20+H20</f>
        <v>1130.2642283660527</v>
      </c>
      <c r="K21" s="28">
        <f>+K20+I20</f>
        <v>1053.5717765678594</v>
      </c>
    </row>
    <row r="22" spans="1:11" x14ac:dyDescent="0.3">
      <c r="A22" s="25">
        <v>4</v>
      </c>
      <c r="B22" s="26">
        <v>110</v>
      </c>
      <c r="C22" s="26">
        <v>9</v>
      </c>
      <c r="D22" s="26">
        <v>47</v>
      </c>
      <c r="E22" s="26">
        <f>+(B22+C22/60+D22/3600)*PI()/180</f>
        <v>1.9227080335018756</v>
      </c>
      <c r="F22" s="26">
        <v>59.58</v>
      </c>
      <c r="G22" s="26">
        <f>IF((G21)+(E22)&lt;PI(), (((G21)+PI()+(E22))), ((E22)-PI()+(G21)))</f>
        <v>4.5036912350774667</v>
      </c>
      <c r="H22" s="26">
        <f t="shared" si="2"/>
        <v>-58.287206541148535</v>
      </c>
      <c r="I22" s="26">
        <f t="shared" si="3"/>
        <v>-12.344146533053273</v>
      </c>
      <c r="J22" s="27">
        <f>+J21+H21</f>
        <v>1089.211481385199</v>
      </c>
      <c r="K22" s="28">
        <f>+K21+I21</f>
        <v>1118.9633361556687</v>
      </c>
    </row>
    <row r="23" spans="1:11" ht="15" thickBot="1" x14ac:dyDescent="0.35">
      <c r="A23" s="29">
        <v>5</v>
      </c>
      <c r="B23" s="30">
        <v>118</v>
      </c>
      <c r="C23" s="30">
        <v>8</v>
      </c>
      <c r="D23" s="30">
        <v>20</v>
      </c>
      <c r="E23" s="30">
        <f>+(B23+C23/60+D23/3600)*PI()/180</f>
        <v>2.0619125857588565</v>
      </c>
      <c r="F23" s="30">
        <v>111.02</v>
      </c>
      <c r="G23" s="30">
        <f>IF((G22)+(E23)&lt;PI(), (((G22)+PI()+(E23))), ((E23)-PI()+(G22)))</f>
        <v>3.4240111672465301</v>
      </c>
      <c r="H23" s="30">
        <f t="shared" si="2"/>
        <v>-30.938960761762669</v>
      </c>
      <c r="I23" s="30">
        <f t="shared" si="3"/>
        <v>-106.62186036166368</v>
      </c>
      <c r="J23" s="31">
        <f>+J22+H22</f>
        <v>1030.9242748440504</v>
      </c>
      <c r="K23" s="32">
        <f>+K22+I22</f>
        <v>1106.6191896226155</v>
      </c>
    </row>
    <row r="24" spans="1:11" ht="15" thickBot="1" x14ac:dyDescent="0.35">
      <c r="A24" s="35" t="s">
        <v>14</v>
      </c>
      <c r="B24" s="36">
        <v>73</v>
      </c>
      <c r="C24" s="36">
        <v>49</v>
      </c>
      <c r="D24" s="36">
        <v>3</v>
      </c>
      <c r="E24" s="36">
        <f>+(B24+C24/60+D24/3600)*PI()/180</f>
        <v>1.2883584205909142</v>
      </c>
      <c r="F24" s="36">
        <v>106.05</v>
      </c>
      <c r="G24" s="37">
        <f>IF((G23)+(E24)&lt;PI(), (((G23)+PI()+(E24))), ((E24)-PI()+(G23)))</f>
        <v>1.5707769342476512</v>
      </c>
      <c r="H24" s="37">
        <f t="shared" ref="H24:H28" si="4">+F24*SIN(G24)</f>
        <v>106.04999998005883</v>
      </c>
      <c r="I24" s="37">
        <f t="shared" ref="I24:I28" si="5">+F24*COS(G24)</f>
        <v>2.0565796352487735E-3</v>
      </c>
      <c r="J24" s="38">
        <f t="shared" ref="J24:J28" si="6">+J23+H23</f>
        <v>999.98531408228769</v>
      </c>
      <c r="K24" s="39">
        <f t="shared" ref="K24:K28" si="7">+K23+I23</f>
        <v>999.9973292609518</v>
      </c>
    </row>
    <row r="25" spans="1:11" ht="15" thickBot="1" x14ac:dyDescent="0.35">
      <c r="A25" s="40" t="s">
        <v>15</v>
      </c>
      <c r="B25" s="41">
        <v>114</v>
      </c>
      <c r="C25" s="41">
        <v>19</v>
      </c>
      <c r="D25" s="41">
        <v>22</v>
      </c>
      <c r="E25" s="41">
        <f>+(B25+C25/60+D25/3600)*PI()/180</f>
        <v>1.9953088822480283</v>
      </c>
      <c r="F25" s="41">
        <v>58.79</v>
      </c>
      <c r="G25" s="37">
        <f>IF((G24)+(E25)&lt;PI(), (((G24)+PI()+(E25))), ((E25)-PI()+(G24)))</f>
        <v>0.42449316290588635</v>
      </c>
      <c r="H25" s="37">
        <f t="shared" si="4"/>
        <v>24.213189468291549</v>
      </c>
      <c r="I25" s="37">
        <f t="shared" si="5"/>
        <v>53.572246133353559</v>
      </c>
      <c r="J25" s="38">
        <f t="shared" si="6"/>
        <v>1106.0353140623465</v>
      </c>
      <c r="K25" s="39">
        <f t="shared" si="7"/>
        <v>999.99938584058702</v>
      </c>
    </row>
    <row r="26" spans="1:11" ht="15" thickBot="1" x14ac:dyDescent="0.35">
      <c r="A26" s="40" t="s">
        <v>16</v>
      </c>
      <c r="B26" s="41">
        <v>123</v>
      </c>
      <c r="C26" s="41">
        <v>33</v>
      </c>
      <c r="D26" s="41">
        <v>24</v>
      </c>
      <c r="E26" s="41">
        <f>+(B26+C26/60+D26/3600)*PI()/180</f>
        <v>2.1564706461224601</v>
      </c>
      <c r="F26" s="41">
        <v>77.209999999999994</v>
      </c>
      <c r="G26" s="37">
        <f>IF((G25)+(E26)&lt;PI(), (((G25)+PI()+(E26))), ((E26)-PI()+(G25)))</f>
        <v>5.7225564626181393</v>
      </c>
      <c r="H26" s="37">
        <f t="shared" si="4"/>
        <v>-41.05401508204293</v>
      </c>
      <c r="I26" s="37">
        <f t="shared" si="5"/>
        <v>65.390763458178029</v>
      </c>
      <c r="J26" s="38">
        <f t="shared" si="6"/>
        <v>1130.2485035306381</v>
      </c>
      <c r="K26" s="39">
        <f t="shared" si="7"/>
        <v>1053.5716319739406</v>
      </c>
    </row>
    <row r="27" spans="1:11" ht="15" thickBot="1" x14ac:dyDescent="0.35">
      <c r="A27" s="40" t="s">
        <v>17</v>
      </c>
      <c r="B27" s="41">
        <v>110</v>
      </c>
      <c r="C27" s="41">
        <v>9</v>
      </c>
      <c r="D27" s="41">
        <v>47</v>
      </c>
      <c r="E27" s="41">
        <f>+(B27+C27/60+D27/3600)*PI()/180</f>
        <v>1.9227080335018756</v>
      </c>
      <c r="F27" s="41">
        <v>59.58</v>
      </c>
      <c r="G27" s="37">
        <f>IF((G26)+(E27)&lt;PI(), (((G26)+PI()+(E27))), ((E27)-PI()+(G26)))</f>
        <v>4.5036718425302222</v>
      </c>
      <c r="H27" s="37">
        <f t="shared" si="4"/>
        <v>-58.286967145743652</v>
      </c>
      <c r="I27" s="37">
        <f t="shared" si="5"/>
        <v>-12.345276868138663</v>
      </c>
      <c r="J27" s="38">
        <f t="shared" si="6"/>
        <v>1089.1944884485952</v>
      </c>
      <c r="K27" s="39">
        <f t="shared" si="7"/>
        <v>1118.9623954321187</v>
      </c>
    </row>
    <row r="28" spans="1:11" ht="15" thickBot="1" x14ac:dyDescent="0.35">
      <c r="A28" s="42" t="s">
        <v>18</v>
      </c>
      <c r="B28" s="37">
        <v>118</v>
      </c>
      <c r="C28" s="37">
        <v>8</v>
      </c>
      <c r="D28" s="37">
        <v>20</v>
      </c>
      <c r="E28" s="37">
        <f>+(B28+C28/60+D28/3600)*PI()/180</f>
        <v>2.0619125857588565</v>
      </c>
      <c r="F28" s="37">
        <v>111.02</v>
      </c>
      <c r="G28" s="37">
        <f>IF((G27)+(E28)&lt;PI(), (((G27)+PI()+(E28))), ((E28)-PI()+(G27)))</f>
        <v>3.4239917746992856</v>
      </c>
      <c r="H28" s="37">
        <f t="shared" si="4"/>
        <v>-30.936893086480822</v>
      </c>
      <c r="I28" s="37">
        <f t="shared" si="5"/>
        <v>-106.62246032687322</v>
      </c>
      <c r="J28" s="38">
        <f t="shared" si="6"/>
        <v>1030.9075213028516</v>
      </c>
      <c r="K28" s="39">
        <f t="shared" si="7"/>
        <v>1106.6171185639801</v>
      </c>
    </row>
    <row r="29" spans="1:11" x14ac:dyDescent="0.3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6"/>
    </row>
    <row r="30" spans="1:11" ht="15" thickBot="1" x14ac:dyDescent="0.35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6"/>
    </row>
    <row r="31" spans="1:11" ht="15" thickBot="1" x14ac:dyDescent="0.35">
      <c r="A31" s="14"/>
      <c r="B31" s="15" t="s">
        <v>19</v>
      </c>
      <c r="C31" s="15"/>
      <c r="D31" s="15"/>
      <c r="E31" s="16" t="s">
        <v>20</v>
      </c>
      <c r="F31" s="65"/>
      <c r="G31" s="49" t="s">
        <v>21</v>
      </c>
      <c r="H31" s="43">
        <f>1/10000</f>
        <v>1E-4</v>
      </c>
      <c r="I31" s="65"/>
      <c r="J31" s="56" t="s">
        <v>33</v>
      </c>
      <c r="K31" s="57" t="s">
        <v>34</v>
      </c>
    </row>
    <row r="32" spans="1:11" ht="15" thickBot="1" x14ac:dyDescent="0.35">
      <c r="A32" s="47"/>
      <c r="B32" s="19" t="s">
        <v>22</v>
      </c>
      <c r="C32" s="19" t="s">
        <v>23</v>
      </c>
      <c r="D32" s="19" t="s">
        <v>24</v>
      </c>
      <c r="E32" s="48"/>
      <c r="F32" s="65"/>
      <c r="G32" s="50" t="s">
        <v>25</v>
      </c>
      <c r="H32" s="51"/>
      <c r="I32" s="65"/>
      <c r="J32" s="58">
        <f>+-B33/F12</f>
        <v>3.5589283199105315E-5</v>
      </c>
      <c r="K32" s="59">
        <f>+-C33/F12</f>
        <v>6.4721653902092956E-6</v>
      </c>
    </row>
    <row r="33" spans="1:11" x14ac:dyDescent="0.3">
      <c r="A33" s="21" t="s">
        <v>26</v>
      </c>
      <c r="B33" s="22">
        <f>+SUM(H19:H23)</f>
        <v>-1.4685917712110808E-2</v>
      </c>
      <c r="C33" s="22">
        <f>+SUM(I19:I23)</f>
        <v>-2.6707390482698656E-3</v>
      </c>
      <c r="D33" s="22">
        <f>+SQRT(B33^2+C33^2)</f>
        <v>1.4926788874732682E-2</v>
      </c>
      <c r="E33" s="44">
        <f>+D33/$F$12</f>
        <v>3.6173001029280706E-5</v>
      </c>
      <c r="F33" s="65"/>
      <c r="G33" s="21">
        <f>+E33-$H$31</f>
        <v>-6.3826998970719306E-5</v>
      </c>
      <c r="H33" s="44" t="s">
        <v>31</v>
      </c>
      <c r="I33" s="65"/>
      <c r="J33" s="65"/>
      <c r="K33" s="66"/>
    </row>
    <row r="34" spans="1:11" x14ac:dyDescent="0.3">
      <c r="A34" s="25" t="s">
        <v>27</v>
      </c>
      <c r="B34" s="26">
        <f t="shared" ref="B34:C34" si="8">+SUM(H20:H24)</f>
        <v>-1.4685937653283077E-2</v>
      </c>
      <c r="C34" s="26">
        <f t="shared" si="8"/>
        <v>-6.1415941302109213E-4</v>
      </c>
      <c r="D34" s="26">
        <f>+SQRT(B34^2+C34^2)</f>
        <v>1.469877398087065E-2</v>
      </c>
      <c r="E34" s="45">
        <f>+D34/$F$12</f>
        <v>3.5620438582020237E-5</v>
      </c>
      <c r="F34" s="65"/>
      <c r="G34" s="25">
        <f>+E34-$H$31</f>
        <v>-6.4379561417979774E-5</v>
      </c>
      <c r="H34" s="45" t="s">
        <v>31</v>
      </c>
      <c r="I34" s="65"/>
      <c r="J34" s="65"/>
      <c r="K34" s="66"/>
    </row>
    <row r="35" spans="1:11" x14ac:dyDescent="0.3">
      <c r="A35" s="25" t="s">
        <v>28</v>
      </c>
      <c r="B35" s="26">
        <f t="shared" ref="B35:C35" si="9">+SUM(H21:H25)</f>
        <v>-1.5724835414456351E-2</v>
      </c>
      <c r="C35" s="26">
        <f t="shared" si="9"/>
        <v>-1.4459391884713568E-4</v>
      </c>
      <c r="D35" s="26">
        <f>+SQRT(B35^2+C35^2)</f>
        <v>1.5725500189599954E-2</v>
      </c>
      <c r="E35" s="45">
        <f>+D35/$F$12</f>
        <v>3.8108567041318199E-5</v>
      </c>
      <c r="F35" s="65"/>
      <c r="G35" s="25">
        <f>+E35-$H$31</f>
        <v>-6.1891432958681799E-5</v>
      </c>
      <c r="H35" s="45" t="s">
        <v>31</v>
      </c>
      <c r="I35" s="65"/>
      <c r="J35" s="65"/>
      <c r="K35" s="66"/>
    </row>
    <row r="36" spans="1:11" x14ac:dyDescent="0.3">
      <c r="A36" s="25" t="s">
        <v>29</v>
      </c>
      <c r="B36" s="26">
        <f t="shared" ref="B36:C36" si="10">+SUM(H22:H26)</f>
        <v>-1.6992936603763553E-2</v>
      </c>
      <c r="C36" s="26">
        <f t="shared" si="10"/>
        <v>-9.4072355011576292E-4</v>
      </c>
      <c r="D36" s="26">
        <f>+SQRT(B36^2+C36^2)</f>
        <v>1.701895576165793E-2</v>
      </c>
      <c r="E36" s="45">
        <f>+D36/$F$12</f>
        <v>4.1243077091137603E-5</v>
      </c>
      <c r="F36" s="65"/>
      <c r="G36" s="25">
        <f>+E36-$H$31</f>
        <v>-5.8756922908862402E-5</v>
      </c>
      <c r="H36" s="45" t="s">
        <v>31</v>
      </c>
      <c r="I36" s="65"/>
      <c r="J36" s="65"/>
      <c r="K36" s="66"/>
    </row>
    <row r="37" spans="1:11" ht="15" thickBot="1" x14ac:dyDescent="0.35">
      <c r="A37" s="29" t="s">
        <v>30</v>
      </c>
      <c r="B37" s="30">
        <f t="shared" ref="B37" si="11">+SUM(H23:H27)</f>
        <v>-1.6753541198880839E-2</v>
      </c>
      <c r="C37" s="30">
        <f t="shared" ref="C37" si="12">+SUM(I23:I27)</f>
        <v>-2.0710586355026095E-3</v>
      </c>
      <c r="D37" s="30">
        <f>+SQRT(B37^2+C37^2)</f>
        <v>1.6881067104134371E-2</v>
      </c>
      <c r="E37" s="46">
        <f>+D37/$F$12</f>
        <v>4.0908923068300915E-5</v>
      </c>
      <c r="F37" s="68"/>
      <c r="G37" s="29">
        <f>+E37-$H$31</f>
        <v>-5.909107693169909E-5</v>
      </c>
      <c r="H37" s="46" t="s">
        <v>31</v>
      </c>
      <c r="I37" s="68"/>
      <c r="J37" s="68"/>
      <c r="K37" s="69"/>
    </row>
    <row r="38" spans="1:11" ht="15" thickBo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" thickBot="1" x14ac:dyDescent="0.35">
      <c r="A39" s="82" t="s">
        <v>40</v>
      </c>
      <c r="B39" s="83"/>
      <c r="C39" s="83"/>
      <c r="D39" s="83"/>
      <c r="E39" s="83"/>
      <c r="F39" s="83"/>
      <c r="G39" s="83"/>
      <c r="H39" s="83"/>
      <c r="I39" s="83"/>
      <c r="J39" s="83"/>
      <c r="K39" s="84"/>
    </row>
    <row r="40" spans="1:11" ht="15" thickBot="1" x14ac:dyDescent="0.35">
      <c r="A40" s="64"/>
      <c r="B40" s="65"/>
      <c r="C40" s="65"/>
      <c r="D40" s="65"/>
      <c r="E40" s="65"/>
      <c r="F40" s="65"/>
      <c r="G40" s="65"/>
      <c r="H40" s="65"/>
      <c r="I40" s="65"/>
      <c r="J40" s="65"/>
      <c r="K40" s="66"/>
    </row>
    <row r="41" spans="1:11" ht="15" thickBot="1" x14ac:dyDescent="0.35">
      <c r="A41" s="52"/>
      <c r="B41" s="60" t="s">
        <v>35</v>
      </c>
      <c r="C41" s="61"/>
      <c r="D41" s="60" t="s">
        <v>36</v>
      </c>
      <c r="E41" s="61"/>
      <c r="F41" s="52" t="s">
        <v>8</v>
      </c>
      <c r="G41" s="52" t="s">
        <v>9</v>
      </c>
      <c r="H41" s="65"/>
      <c r="I41" s="65"/>
      <c r="J41" s="65"/>
      <c r="K41" s="66"/>
    </row>
    <row r="42" spans="1:11" ht="15" thickBot="1" x14ac:dyDescent="0.35">
      <c r="A42" s="54" t="s">
        <v>37</v>
      </c>
      <c r="B42" s="53" t="s">
        <v>38</v>
      </c>
      <c r="C42" s="53" t="s">
        <v>39</v>
      </c>
      <c r="D42" s="54" t="s">
        <v>38</v>
      </c>
      <c r="E42" s="53" t="s">
        <v>39</v>
      </c>
      <c r="F42" s="55"/>
      <c r="G42" s="55"/>
      <c r="H42" s="65"/>
      <c r="I42" s="65"/>
      <c r="J42" s="65"/>
      <c r="K42" s="66"/>
    </row>
    <row r="43" spans="1:11" x14ac:dyDescent="0.3">
      <c r="A43" s="3">
        <v>1</v>
      </c>
      <c r="B43" s="22">
        <f>+H19</f>
        <v>106.05</v>
      </c>
      <c r="C43" s="22">
        <f>+I19</f>
        <v>6.4963496821529576E-15</v>
      </c>
      <c r="D43" s="4">
        <f>+F19*$J$32+B43</f>
        <v>106.05377424348326</v>
      </c>
      <c r="E43" s="4">
        <f>+F19*$K$32+C43</f>
        <v>6.8637313963819206E-4</v>
      </c>
      <c r="F43" s="4">
        <v>1000</v>
      </c>
      <c r="G43" s="11">
        <v>1000</v>
      </c>
      <c r="H43" s="65"/>
      <c r="I43" s="65"/>
      <c r="J43" s="65"/>
      <c r="K43" s="66"/>
    </row>
    <row r="44" spans="1:11" x14ac:dyDescent="0.3">
      <c r="A44" s="5">
        <v>2</v>
      </c>
      <c r="B44" s="26">
        <f t="shared" ref="B44:B47" si="13">+H20</f>
        <v>24.214228366052726</v>
      </c>
      <c r="C44" s="26">
        <f t="shared" ref="C44:C47" si="14">+I20</f>
        <v>53.571776567859381</v>
      </c>
      <c r="D44" s="6">
        <f t="shared" ref="D44:D47" si="15">+F20*$J$32+B44</f>
        <v>24.216320660012002</v>
      </c>
      <c r="E44" s="6">
        <f t="shared" ref="E44:E47" si="16">+F20*$K$32+C44</f>
        <v>53.572157066462673</v>
      </c>
      <c r="F44" s="6">
        <f t="shared" ref="F44:G46" si="17">+F43+D43</f>
        <v>1106.0537742434833</v>
      </c>
      <c r="G44" s="12">
        <f t="shared" si="17"/>
        <v>1000.0006863731396</v>
      </c>
      <c r="H44" s="65"/>
      <c r="I44" s="65"/>
      <c r="J44" s="65"/>
      <c r="K44" s="66"/>
    </row>
    <row r="45" spans="1:11" x14ac:dyDescent="0.3">
      <c r="A45" s="5">
        <v>3</v>
      </c>
      <c r="B45" s="26">
        <f t="shared" si="13"/>
        <v>-41.052746980853627</v>
      </c>
      <c r="C45" s="26">
        <f t="shared" si="14"/>
        <v>65.391559587809297</v>
      </c>
      <c r="D45" s="6">
        <f t="shared" si="15"/>
        <v>-41.04999913229782</v>
      </c>
      <c r="E45" s="6">
        <f t="shared" si="16"/>
        <v>65.392059303699071</v>
      </c>
      <c r="F45" s="6">
        <f t="shared" si="17"/>
        <v>1130.2700949034952</v>
      </c>
      <c r="G45" s="12">
        <f t="shared" si="17"/>
        <v>1053.5728434396024</v>
      </c>
      <c r="H45" s="65"/>
      <c r="I45" s="65"/>
      <c r="J45" s="65"/>
      <c r="K45" s="66"/>
    </row>
    <row r="46" spans="1:11" x14ac:dyDescent="0.3">
      <c r="A46" s="5">
        <v>4</v>
      </c>
      <c r="B46" s="26">
        <f t="shared" si="13"/>
        <v>-58.287206541148535</v>
      </c>
      <c r="C46" s="26">
        <f t="shared" si="14"/>
        <v>-12.344146533053273</v>
      </c>
      <c r="D46" s="6">
        <f t="shared" si="15"/>
        <v>-58.285086131655532</v>
      </c>
      <c r="E46" s="6">
        <f t="shared" si="16"/>
        <v>-12.343760921439324</v>
      </c>
      <c r="F46" s="6">
        <f t="shared" si="17"/>
        <v>1089.2200957711973</v>
      </c>
      <c r="G46" s="12">
        <f t="shared" si="17"/>
        <v>1118.9649027433015</v>
      </c>
      <c r="H46" s="65"/>
      <c r="I46" s="65"/>
      <c r="J46" s="65"/>
      <c r="K46" s="66"/>
    </row>
    <row r="47" spans="1:11" ht="15" thickBot="1" x14ac:dyDescent="0.35">
      <c r="A47" s="29">
        <v>5</v>
      </c>
      <c r="B47" s="30">
        <f t="shared" si="13"/>
        <v>-30.938960761762669</v>
      </c>
      <c r="C47" s="30">
        <f t="shared" si="14"/>
        <v>-106.62186036166368</v>
      </c>
      <c r="D47" s="7">
        <f t="shared" si="15"/>
        <v>-30.935009639541903</v>
      </c>
      <c r="E47" s="7">
        <f t="shared" si="16"/>
        <v>-106.62114182186205</v>
      </c>
      <c r="F47" s="7">
        <f t="shared" ref="F47" si="18">+F46+D46</f>
        <v>1030.9350096395417</v>
      </c>
      <c r="G47" s="13">
        <f t="shared" ref="G47" si="19">+G46+E46</f>
        <v>1106.6211418218622</v>
      </c>
      <c r="H47" s="65"/>
      <c r="I47" s="65"/>
      <c r="J47" s="65"/>
      <c r="K47" s="66"/>
    </row>
    <row r="48" spans="1:11" ht="15" thickBot="1" x14ac:dyDescent="0.3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6"/>
    </row>
    <row r="49" spans="1:11" ht="15" thickBot="1" x14ac:dyDescent="0.35">
      <c r="A49" s="67"/>
      <c r="B49" s="68"/>
      <c r="C49" s="63" t="s">
        <v>41</v>
      </c>
      <c r="D49" s="62">
        <f>+SUM(D43:D47)</f>
        <v>0</v>
      </c>
      <c r="E49" s="2">
        <f>+SUM(E43:E47)</f>
        <v>0</v>
      </c>
      <c r="F49" s="68"/>
      <c r="G49" s="68"/>
      <c r="H49" s="68"/>
      <c r="I49" s="68"/>
      <c r="J49" s="68"/>
      <c r="K49" s="69"/>
    </row>
    <row r="50" spans="1:11" ht="15" thickBot="1" x14ac:dyDescent="0.35">
      <c r="A50" s="1"/>
      <c r="B50" s="1"/>
      <c r="C50" s="78"/>
      <c r="D50" s="65"/>
      <c r="E50" s="65"/>
      <c r="F50" s="1"/>
      <c r="G50" s="1"/>
      <c r="H50" s="1"/>
      <c r="I50" s="1"/>
      <c r="J50" s="1"/>
      <c r="K50" s="1"/>
    </row>
    <row r="51" spans="1:11" ht="15" thickBot="1" x14ac:dyDescent="0.35">
      <c r="A51" s="82" t="s">
        <v>52</v>
      </c>
      <c r="B51" s="83"/>
      <c r="C51" s="83"/>
      <c r="D51" s="83"/>
      <c r="E51" s="83"/>
      <c r="F51" s="83"/>
      <c r="G51" s="83"/>
      <c r="H51" s="83"/>
      <c r="I51" s="83"/>
      <c r="J51" s="83"/>
      <c r="K51" s="84"/>
    </row>
    <row r="52" spans="1:11" ht="15" thickBot="1" x14ac:dyDescent="0.35">
      <c r="A52" s="64"/>
      <c r="B52" s="65"/>
      <c r="C52" s="65"/>
      <c r="D52" s="65"/>
      <c r="E52" s="65"/>
      <c r="F52" s="65"/>
      <c r="G52" s="65"/>
      <c r="H52" s="65"/>
      <c r="I52" s="65"/>
      <c r="J52" s="65"/>
      <c r="K52" s="66"/>
    </row>
    <row r="53" spans="1:11" x14ac:dyDescent="0.3">
      <c r="A53" s="75" t="s">
        <v>42</v>
      </c>
      <c r="B53" s="70">
        <f>+ATAN((F44-F43)/(G44-G43))</f>
        <v>1.5707898548598382</v>
      </c>
      <c r="C53" s="70">
        <f>+B53*180/PI()</f>
        <v>89.999629185435865</v>
      </c>
      <c r="D53" s="70">
        <f>+INT(C53)</f>
        <v>89</v>
      </c>
      <c r="E53" s="70">
        <f>+INT((C53-D53)*60)</f>
        <v>59</v>
      </c>
      <c r="F53" s="71">
        <f>+(((C53-D53)*60)-E53)*60</f>
        <v>58.665067569112352</v>
      </c>
      <c r="G53" s="65"/>
      <c r="H53" s="65"/>
      <c r="I53" s="65"/>
      <c r="J53" s="65"/>
      <c r="K53" s="66"/>
    </row>
    <row r="54" spans="1:11" x14ac:dyDescent="0.3">
      <c r="A54" s="76" t="s">
        <v>43</v>
      </c>
      <c r="B54" s="26">
        <f>+ATAN((F45-F44)/(G45-G44))</f>
        <v>0.42454231947195675</v>
      </c>
      <c r="C54" s="26">
        <f>+B54*180/PI()</f>
        <v>24.324483130437791</v>
      </c>
      <c r="D54" s="26">
        <f t="shared" ref="D54:D57" si="20">+INT(C54)</f>
        <v>24</v>
      </c>
      <c r="E54" s="26">
        <f t="shared" ref="E54:E57" si="21">+INT((C54-D54)*60)</f>
        <v>19</v>
      </c>
      <c r="F54" s="72">
        <f t="shared" ref="F54:F57" si="22">+(((C54-D54)*60)-E54)*60</f>
        <v>28.139269576047923</v>
      </c>
      <c r="G54" s="65"/>
      <c r="H54" s="65"/>
      <c r="I54" s="65"/>
      <c r="J54" s="65"/>
      <c r="K54" s="66"/>
    </row>
    <row r="55" spans="1:11" x14ac:dyDescent="0.3">
      <c r="A55" s="76" t="s">
        <v>44</v>
      </c>
      <c r="B55" s="26">
        <f>+ATAN((F46-F45)/(G46-G45))</f>
        <v>-0.56057586862146158</v>
      </c>
      <c r="C55" s="26">
        <f>360+B55*180/PI()</f>
        <v>327.88136863111015</v>
      </c>
      <c r="D55" s="26">
        <f t="shared" si="20"/>
        <v>327</v>
      </c>
      <c r="E55" s="26">
        <f t="shared" si="21"/>
        <v>52</v>
      </c>
      <c r="F55" s="72">
        <f t="shared" si="22"/>
        <v>52.927071996537052</v>
      </c>
      <c r="G55" s="65"/>
      <c r="H55" s="65"/>
      <c r="I55" s="65"/>
      <c r="J55" s="65"/>
      <c r="K55" s="66"/>
    </row>
    <row r="56" spans="1:11" x14ac:dyDescent="0.3">
      <c r="A56" s="76" t="s">
        <v>45</v>
      </c>
      <c r="B56" s="26">
        <f>+ATAN((F47-F46)/(G47-G46))</f>
        <v>1.3620975395754462</v>
      </c>
      <c r="C56" s="26">
        <f>180+B56*180/PI()</f>
        <v>258.04244030282666</v>
      </c>
      <c r="D56" s="26">
        <f t="shared" si="20"/>
        <v>258</v>
      </c>
      <c r="E56" s="26">
        <f t="shared" si="21"/>
        <v>2</v>
      </c>
      <c r="F56" s="72">
        <f t="shared" si="22"/>
        <v>32.785090175984806</v>
      </c>
      <c r="G56" s="65"/>
      <c r="H56" s="65"/>
      <c r="I56" s="65"/>
      <c r="J56" s="65"/>
      <c r="K56" s="66"/>
    </row>
    <row r="57" spans="1:11" ht="15" thickBot="1" x14ac:dyDescent="0.35">
      <c r="A57" s="77" t="s">
        <v>46</v>
      </c>
      <c r="B57" s="30">
        <f>+ATAN((F43-F47)/(G43-G47))</f>
        <v>0.28238613740468382</v>
      </c>
      <c r="C57" s="30">
        <f>180+B57*180/PI()</f>
        <v>196.17953386628974</v>
      </c>
      <c r="D57" s="30">
        <f t="shared" si="20"/>
        <v>196</v>
      </c>
      <c r="E57" s="30">
        <f t="shared" si="21"/>
        <v>10</v>
      </c>
      <c r="F57" s="73">
        <f t="shared" si="22"/>
        <v>46.321918643081972</v>
      </c>
      <c r="G57" s="65"/>
      <c r="H57" s="65"/>
      <c r="I57" s="65"/>
      <c r="J57" s="65"/>
      <c r="K57" s="66"/>
    </row>
    <row r="58" spans="1:11" ht="15" thickBot="1" x14ac:dyDescent="0.35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6"/>
    </row>
    <row r="59" spans="1:11" x14ac:dyDescent="0.3">
      <c r="A59" s="75" t="s">
        <v>47</v>
      </c>
      <c r="B59" s="74">
        <f>+SQRT((F44-F43)^2+(G44-G43)^2)</f>
        <v>106.05377424570437</v>
      </c>
      <c r="C59" s="65"/>
      <c r="D59" s="65"/>
      <c r="E59" s="65"/>
      <c r="F59" s="65"/>
      <c r="G59" s="65"/>
      <c r="H59" s="65"/>
      <c r="I59" s="65"/>
      <c r="J59" s="65"/>
      <c r="K59" s="66"/>
    </row>
    <row r="60" spans="1:11" x14ac:dyDescent="0.3">
      <c r="A60" s="76" t="s">
        <v>48</v>
      </c>
      <c r="B60" s="28">
        <f>+SQRT((F45-F44)^2+(G45-G44)^2)</f>
        <v>58.791208518470455</v>
      </c>
      <c r="C60" s="65"/>
      <c r="D60" s="65"/>
      <c r="E60" s="65"/>
      <c r="F60" s="65"/>
      <c r="G60" s="65"/>
      <c r="H60" s="65"/>
      <c r="I60" s="65"/>
      <c r="J60" s="65"/>
      <c r="K60" s="66"/>
    </row>
    <row r="61" spans="1:11" x14ac:dyDescent="0.3">
      <c r="A61" s="76" t="s">
        <v>49</v>
      </c>
      <c r="B61" s="28">
        <f>+SQRT((F46-F45)^2+(G46-G45)^2)</f>
        <v>77.208962230690332</v>
      </c>
      <c r="C61" s="65"/>
      <c r="D61" s="65"/>
      <c r="E61" s="65"/>
      <c r="F61" s="65"/>
      <c r="G61" s="65"/>
      <c r="H61" s="65"/>
      <c r="I61" s="65"/>
      <c r="J61" s="65"/>
      <c r="K61" s="66"/>
    </row>
    <row r="62" spans="1:11" x14ac:dyDescent="0.3">
      <c r="A62" s="76" t="s">
        <v>50</v>
      </c>
      <c r="B62" s="28">
        <f>+SQRT((F47-F46)^2+(G47-G46)^2)</f>
        <v>59.577845706773942</v>
      </c>
      <c r="C62" s="65"/>
      <c r="D62" s="65"/>
      <c r="E62" s="65"/>
      <c r="F62" s="65"/>
      <c r="G62" s="65"/>
      <c r="H62" s="65"/>
      <c r="I62" s="65"/>
      <c r="J62" s="65"/>
      <c r="K62" s="66"/>
    </row>
    <row r="63" spans="1:11" ht="15" thickBot="1" x14ac:dyDescent="0.35">
      <c r="A63" s="77" t="s">
        <v>51</v>
      </c>
      <c r="B63" s="32">
        <f>+SQRT((F43-F47)^2+(G43-G47)^2)</f>
        <v>111.01820888843505</v>
      </c>
      <c r="C63" s="65"/>
      <c r="D63" s="65"/>
      <c r="E63" s="65"/>
      <c r="F63" s="65"/>
      <c r="G63" s="65"/>
      <c r="H63" s="65"/>
      <c r="I63" s="65"/>
      <c r="J63" s="65"/>
      <c r="K63" s="66"/>
    </row>
    <row r="64" spans="1:11" ht="15" thickBot="1" x14ac:dyDescent="0.35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6"/>
    </row>
    <row r="65" spans="1:11" x14ac:dyDescent="0.3">
      <c r="A65" s="75" t="s">
        <v>53</v>
      </c>
      <c r="B65" s="70">
        <f>+C53-C57+180</f>
        <v>73.82009531914612</v>
      </c>
      <c r="C65" s="70">
        <f>+INT(B65)</f>
        <v>73</v>
      </c>
      <c r="D65" s="70">
        <f>+INT((B65-C65)*60)</f>
        <v>49</v>
      </c>
      <c r="E65" s="71">
        <f>+(((B65-C65)*60)-D65)*60</f>
        <v>12.343148926030381</v>
      </c>
      <c r="F65" s="65"/>
      <c r="G65" s="65"/>
      <c r="H65" s="65"/>
      <c r="I65" s="65"/>
      <c r="J65" s="65"/>
      <c r="K65" s="66"/>
    </row>
    <row r="66" spans="1:11" x14ac:dyDescent="0.3">
      <c r="A66" s="76" t="s">
        <v>54</v>
      </c>
      <c r="B66" s="26">
        <f>+C54-C53+180</f>
        <v>114.32485394500193</v>
      </c>
      <c r="C66" s="26">
        <f t="shared" ref="C66:C69" si="23">+INT(B66)</f>
        <v>114</v>
      </c>
      <c r="D66" s="26">
        <f t="shared" ref="D66:D69" si="24">+INT((B66-C66)*60)</f>
        <v>19</v>
      </c>
      <c r="E66" s="72">
        <f t="shared" ref="E66:E69" si="25">+(((B66-C66)*60)-D66)*60</f>
        <v>29.47420200696115</v>
      </c>
      <c r="F66" s="65"/>
      <c r="G66" s="65"/>
      <c r="H66" s="65"/>
      <c r="I66" s="65"/>
      <c r="J66" s="65"/>
      <c r="K66" s="66"/>
    </row>
    <row r="67" spans="1:11" x14ac:dyDescent="0.3">
      <c r="A67" s="76" t="s">
        <v>55</v>
      </c>
      <c r="B67" s="26">
        <f>+C55-C54-180</f>
        <v>123.55688550067237</v>
      </c>
      <c r="C67" s="26">
        <f t="shared" si="23"/>
        <v>123</v>
      </c>
      <c r="D67" s="26">
        <f t="shared" si="24"/>
        <v>33</v>
      </c>
      <c r="E67" s="72">
        <f t="shared" si="25"/>
        <v>24.787802420514709</v>
      </c>
      <c r="F67" s="65"/>
      <c r="G67" s="65"/>
      <c r="H67" s="65"/>
      <c r="I67" s="65"/>
      <c r="J67" s="65"/>
      <c r="K67" s="66"/>
    </row>
    <row r="68" spans="1:11" x14ac:dyDescent="0.3">
      <c r="A68" s="76" t="s">
        <v>56</v>
      </c>
      <c r="B68" s="26">
        <f>+C56-C55+180</f>
        <v>110.16107167171651</v>
      </c>
      <c r="C68" s="26">
        <f t="shared" si="23"/>
        <v>110</v>
      </c>
      <c r="D68" s="26">
        <f t="shared" si="24"/>
        <v>9</v>
      </c>
      <c r="E68" s="72">
        <f t="shared" si="25"/>
        <v>39.858018179447754</v>
      </c>
      <c r="F68" s="65"/>
      <c r="G68" s="65"/>
      <c r="H68" s="65"/>
      <c r="I68" s="65"/>
      <c r="J68" s="65"/>
      <c r="K68" s="66"/>
    </row>
    <row r="69" spans="1:11" ht="15" thickBot="1" x14ac:dyDescent="0.35">
      <c r="A69" s="77" t="s">
        <v>57</v>
      </c>
      <c r="B69" s="30">
        <f>+C57-C56+180</f>
        <v>118.13709356346308</v>
      </c>
      <c r="C69" s="30">
        <f t="shared" si="23"/>
        <v>118</v>
      </c>
      <c r="D69" s="30">
        <f t="shared" si="24"/>
        <v>8</v>
      </c>
      <c r="E69" s="73">
        <f t="shared" si="25"/>
        <v>13.536828467097166</v>
      </c>
      <c r="F69" s="68"/>
      <c r="G69" s="68"/>
      <c r="H69" s="68"/>
      <c r="I69" s="68"/>
      <c r="J69" s="68"/>
      <c r="K69" s="69"/>
    </row>
    <row r="70" spans="1:1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</sheetData>
  <mergeCells count="28">
    <mergeCell ref="A15:K15"/>
    <mergeCell ref="A39:K39"/>
    <mergeCell ref="A51:K51"/>
    <mergeCell ref="A2:K2"/>
    <mergeCell ref="G17:G18"/>
    <mergeCell ref="H17:I17"/>
    <mergeCell ref="J17:J18"/>
    <mergeCell ref="K17:K18"/>
    <mergeCell ref="A31:A32"/>
    <mergeCell ref="B31:D31"/>
    <mergeCell ref="E31:E32"/>
    <mergeCell ref="G32:H32"/>
    <mergeCell ref="G4:G5"/>
    <mergeCell ref="H4:I4"/>
    <mergeCell ref="J4:J5"/>
    <mergeCell ref="K4:K5"/>
    <mergeCell ref="A17:A18"/>
    <mergeCell ref="B17:B18"/>
    <mergeCell ref="C17:C18"/>
    <mergeCell ref="D17:D18"/>
    <mergeCell ref="E17:E18"/>
    <mergeCell ref="F17:F18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2021-03-18T17:25:44Z</dcterms:created>
  <dcterms:modified xsi:type="dcterms:W3CDTF">2021-03-18T19:47:31Z</dcterms:modified>
</cp:coreProperties>
</file>