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605582\Downloads\"/>
    </mc:Choice>
  </mc:AlternateContent>
  <bookViews>
    <workbookView xWindow="0" yWindow="0" windowWidth="28800" windowHeight="12450" activeTab="1"/>
  </bookViews>
  <sheets>
    <sheet name="Ejercicio 1" sheetId="4" r:id="rId1"/>
    <sheet name="Ejercicio 2" sheetId="1" r:id="rId2"/>
    <sheet name="Ejercicio 3" sheetId="5" r:id="rId3"/>
    <sheet name="Ejercicio 4" sheetId="6" r:id="rId4"/>
  </sheets>
  <calcPr calcId="162913"/>
  <extLst>
    <ext uri="GoogleSheetsCustomDataVersion2">
      <go:sheetsCustomData xmlns:go="http://customooxmlschemas.google.com/" r:id="rId8" roundtripDataChecksum="jUeeRcPWfPPBYl8vN65aEkV5LR/5IHe4mTPYKNNncB0="/>
    </ext>
  </extLst>
</workbook>
</file>

<file path=xl/calcChain.xml><?xml version="1.0" encoding="utf-8"?>
<calcChain xmlns="http://schemas.openxmlformats.org/spreadsheetml/2006/main">
  <c r="F68" i="1" l="1"/>
  <c r="F67" i="1"/>
  <c r="F69" i="1"/>
  <c r="F66" i="1"/>
  <c r="D13" i="6" l="1"/>
  <c r="C9" i="6"/>
  <c r="G5" i="6" s="1"/>
  <c r="H5" i="6" s="1"/>
  <c r="E49" i="5"/>
  <c r="D49" i="5"/>
  <c r="C49" i="5"/>
  <c r="E47" i="5"/>
  <c r="D47" i="5"/>
  <c r="C47" i="5"/>
  <c r="D31" i="5"/>
  <c r="D39" i="5" s="1"/>
  <c r="D22" i="5"/>
  <c r="E21" i="5" s="1"/>
  <c r="F21" i="5" s="1"/>
  <c r="H21" i="5" s="1"/>
  <c r="C22" i="5"/>
  <c r="H20" i="5"/>
  <c r="F20" i="5"/>
  <c r="E20" i="5"/>
  <c r="F13" i="5"/>
  <c r="D35" i="5" s="1"/>
  <c r="D43" i="5" s="1"/>
  <c r="F12" i="5"/>
  <c r="E34" i="5" s="1"/>
  <c r="E42" i="5" s="1"/>
  <c r="F11" i="5"/>
  <c r="E32" i="5" s="1"/>
  <c r="E40" i="5" s="1"/>
  <c r="F10" i="5"/>
  <c r="E31" i="5" s="1"/>
  <c r="E39" i="5" s="1"/>
  <c r="F9" i="5"/>
  <c r="E30" i="5" s="1"/>
  <c r="E38" i="5" s="1"/>
  <c r="I8" i="5"/>
  <c r="G3" i="6" l="1"/>
  <c r="H3" i="6" s="1"/>
  <c r="G6" i="6"/>
  <c r="H6" i="6" s="1"/>
  <c r="G4" i="6"/>
  <c r="H4" i="6" s="1"/>
  <c r="C31" i="5"/>
  <c r="C39" i="5" s="1"/>
  <c r="F39" i="5" s="1"/>
  <c r="C33" i="5"/>
  <c r="C41" i="5" s="1"/>
  <c r="F41" i="5" s="1"/>
  <c r="C35" i="5"/>
  <c r="C43" i="5" s="1"/>
  <c r="F43" i="5" s="1"/>
  <c r="E19" i="5"/>
  <c r="E33" i="5"/>
  <c r="E41" i="5" s="1"/>
  <c r="E46" i="5" s="1"/>
  <c r="E48" i="5" s="1"/>
  <c r="E50" i="5" s="1"/>
  <c r="E35" i="5"/>
  <c r="E43" i="5" s="1"/>
  <c r="D33" i="5"/>
  <c r="D41" i="5" s="1"/>
  <c r="C30" i="5"/>
  <c r="C38" i="5" s="1"/>
  <c r="C32" i="5"/>
  <c r="C40" i="5" s="1"/>
  <c r="F40" i="5" s="1"/>
  <c r="C34" i="5"/>
  <c r="C42" i="5" s="1"/>
  <c r="F42" i="5" s="1"/>
  <c r="D30" i="5"/>
  <c r="D38" i="5" s="1"/>
  <c r="D32" i="5"/>
  <c r="D40" i="5" s="1"/>
  <c r="D34" i="5"/>
  <c r="D42" i="5" s="1"/>
  <c r="D14" i="6" l="1"/>
  <c r="D46" i="5"/>
  <c r="D48" i="5" s="1"/>
  <c r="D50" i="5" s="1"/>
  <c r="E22" i="5"/>
  <c r="F19" i="5"/>
  <c r="C46" i="5"/>
  <c r="C48" i="5" s="1"/>
  <c r="C50" i="5" s="1"/>
  <c r="F38" i="5"/>
  <c r="H19" i="5" l="1"/>
  <c r="F22" i="5"/>
  <c r="H3" i="4" l="1"/>
  <c r="H1" i="4"/>
  <c r="C5" i="4" s="1"/>
  <c r="H2" i="4" l="1"/>
  <c r="C6" i="4" l="1"/>
  <c r="C8" i="4"/>
  <c r="C12" i="4"/>
  <c r="C10" i="4" l="1"/>
  <c r="C9" i="4"/>
  <c r="H66" i="1" l="1"/>
  <c r="F53" i="1"/>
  <c r="H53" i="1" s="1"/>
  <c r="E52" i="1"/>
  <c r="F52" i="1" s="1"/>
  <c r="M51" i="1"/>
  <c r="L56" i="1" s="1"/>
  <c r="E54" i="1" s="1"/>
  <c r="F54" i="1" s="1"/>
  <c r="H54" i="1" s="1"/>
  <c r="D43" i="1"/>
  <c r="G41" i="1"/>
  <c r="G43" i="1" s="1"/>
  <c r="G29" i="1"/>
  <c r="G28" i="1"/>
  <c r="G27" i="1"/>
  <c r="I24" i="1"/>
  <c r="D24" i="1"/>
  <c r="C24" i="1"/>
  <c r="I18" i="1"/>
  <c r="D18" i="1"/>
  <c r="C18" i="1"/>
  <c r="I12" i="1"/>
  <c r="D12" i="1"/>
  <c r="C12" i="1"/>
  <c r="D58" i="1" l="1"/>
  <c r="E58" i="1" s="1"/>
  <c r="D62" i="1"/>
  <c r="E62" i="1" s="1"/>
  <c r="D59" i="1"/>
  <c r="E59" i="1" s="1"/>
  <c r="D63" i="1"/>
  <c r="E63" i="1" s="1"/>
  <c r="F55" i="1"/>
  <c r="H52" i="1"/>
  <c r="D57" i="1" l="1"/>
  <c r="E57" i="1" s="1"/>
  <c r="F59" i="1" s="1"/>
  <c r="F64" i="1" s="1"/>
  <c r="D61" i="1"/>
  <c r="E61" i="1" s="1"/>
  <c r="F63" i="1" s="1"/>
  <c r="H64" i="1" l="1"/>
  <c r="H69" i="1" s="1"/>
</calcChain>
</file>

<file path=xl/sharedStrings.xml><?xml version="1.0" encoding="utf-8"?>
<sst xmlns="http://schemas.openxmlformats.org/spreadsheetml/2006/main" count="182" uniqueCount="106">
  <si>
    <t>Informes de Producción:</t>
  </si>
  <si>
    <t xml:space="preserve"> Unidad de Producción: 1 marco</t>
  </si>
  <si>
    <t>Materia Prima</t>
  </si>
  <si>
    <t>IIPP</t>
  </si>
  <si>
    <t>PT</t>
  </si>
  <si>
    <t>us</t>
  </si>
  <si>
    <t>Ejercicio</t>
  </si>
  <si>
    <t>PP</t>
  </si>
  <si>
    <t>UP</t>
  </si>
  <si>
    <t>Mano de Obra</t>
  </si>
  <si>
    <t>Cargos Fabriles</t>
  </si>
  <si>
    <t>PE</t>
  </si>
  <si>
    <t>Materia prima</t>
  </si>
  <si>
    <t>Costo por kilo de materia prima comprada:</t>
  </si>
  <si>
    <t>(2:100.000 - 210.000) / 175.000  =</t>
  </si>
  <si>
    <t>10,8 el kilo</t>
  </si>
  <si>
    <t>Consumo de materia prima del proceso:</t>
  </si>
  <si>
    <t>II Materia Prima</t>
  </si>
  <si>
    <t>Kilos</t>
  </si>
  <si>
    <t>Compras Ejercicio</t>
  </si>
  <si>
    <t>Consumo Ejercicio</t>
  </si>
  <si>
    <t>Consumo Proceso</t>
  </si>
  <si>
    <t>Cuota cargos fabriles adjudicados:</t>
  </si>
  <si>
    <t>Cargos fabriles adjudicados:</t>
  </si>
  <si>
    <t>a)</t>
  </si>
  <si>
    <t xml:space="preserve">Planilla de Costos de Producción </t>
  </si>
  <si>
    <t>Costos Totales</t>
  </si>
  <si>
    <t>Costo Unitario</t>
  </si>
  <si>
    <t xml:space="preserve">640.500 / 50.000 = </t>
  </si>
  <si>
    <t xml:space="preserve"> - IFPP</t>
  </si>
  <si>
    <t>12,81  x  33.700</t>
  </si>
  <si>
    <t xml:space="preserve"> - PÉRDIDAS</t>
  </si>
  <si>
    <t>Variación Cargos Fabriles Adjudicados</t>
  </si>
  <si>
    <t xml:space="preserve">PEF = </t>
  </si>
  <si>
    <r>
      <rPr>
        <b/>
        <sz val="11"/>
        <color rgb="FF000000"/>
        <rFont val="Arial, sans-serif"/>
      </rPr>
      <t>Ventas:</t>
    </r>
    <r>
      <rPr>
        <sz val="11"/>
        <color rgb="FF000000"/>
        <rFont val="Arial, sans-serif"/>
      </rPr>
      <t xml:space="preserve"> $ 15:000.000 </t>
    </r>
  </si>
  <si>
    <t>p =</t>
  </si>
  <si>
    <t>mc =</t>
  </si>
  <si>
    <r>
      <rPr>
        <b/>
        <sz val="11"/>
        <color rgb="FF1F1F1F"/>
        <rFont val="Arial"/>
      </rPr>
      <t>Recta de ingresos:</t>
    </r>
    <r>
      <rPr>
        <sz val="11"/>
        <color rgb="FF1F1F1F"/>
        <rFont val="Arial"/>
      </rPr>
      <t xml:space="preserve"> y = 250x</t>
    </r>
  </si>
  <si>
    <t>cv =</t>
  </si>
  <si>
    <t>rc =</t>
  </si>
  <si>
    <r>
      <rPr>
        <b/>
        <sz val="11"/>
        <color rgb="FF1F1F1F"/>
        <rFont val="Arial"/>
      </rPr>
      <t xml:space="preserve">Recta de costos: </t>
    </r>
    <r>
      <rPr>
        <sz val="11"/>
        <color rgb="FF1F1F1F"/>
        <rFont val="Arial"/>
      </rPr>
      <t>y = 160 x + 4:500.000</t>
    </r>
  </si>
  <si>
    <t>CF =</t>
  </si>
  <si>
    <t>GF erogables =</t>
  </si>
  <si>
    <t>V =</t>
  </si>
  <si>
    <t>1)</t>
  </si>
  <si>
    <t>PE unidades =</t>
  </si>
  <si>
    <t>PE valores =</t>
  </si>
  <si>
    <t>2)</t>
  </si>
  <si>
    <t>Utilidad =</t>
  </si>
  <si>
    <t>MS1 =</t>
  </si>
  <si>
    <t>MS2 =</t>
  </si>
  <si>
    <t>3)</t>
  </si>
  <si>
    <t>Costos Directos</t>
  </si>
  <si>
    <t>Horas de Trabajo Directo</t>
  </si>
  <si>
    <t>Cantidad de clientes</t>
  </si>
  <si>
    <t>Actividades</t>
  </si>
  <si>
    <t>Costo</t>
  </si>
  <si>
    <t>Inductor</t>
  </si>
  <si>
    <t>Edificios</t>
  </si>
  <si>
    <t>Controlar reclamos y quejas</t>
  </si>
  <si>
    <t>Nº de reclamos</t>
  </si>
  <si>
    <t>Empresas</t>
  </si>
  <si>
    <t>Programar y supervisar servicios</t>
  </si>
  <si>
    <t>Nº de servicios prestados</t>
  </si>
  <si>
    <t>Particulares</t>
  </si>
  <si>
    <t>Evaluar conformidad de clientes</t>
  </si>
  <si>
    <t>Nº de clientes por línea</t>
  </si>
  <si>
    <t>Evaluar empleados</t>
  </si>
  <si>
    <t>Nº de empleados</t>
  </si>
  <si>
    <t>Costos ind</t>
  </si>
  <si>
    <t>Gestionar nóminas y seguros sociales</t>
  </si>
  <si>
    <t>Gestionar cobros y pagos</t>
  </si>
  <si>
    <t>Nº de transacciones</t>
  </si>
  <si>
    <t xml:space="preserve">Total </t>
  </si>
  <si>
    <t>a) Determine los costos totales y unitarios por tipo de cliente como los venía calculando la empresa</t>
  </si>
  <si>
    <t>Costos Indirectos</t>
  </si>
  <si>
    <t>Costos totales</t>
  </si>
  <si>
    <t xml:space="preserve">Costos unitarios </t>
  </si>
  <si>
    <t>b) Calcule por un sistema ABC los costos totales y unitarios por tipo de cliente</t>
  </si>
  <si>
    <t>TASA INDUCTORES</t>
  </si>
  <si>
    <t xml:space="preserve">Actividades </t>
  </si>
  <si>
    <t>DISTRIBUCIÓN COSTOS INDIRECTOS</t>
  </si>
  <si>
    <t>Costos indirectos</t>
  </si>
  <si>
    <t>Costos directos</t>
  </si>
  <si>
    <t xml:space="preserve">COSTOS TOTALES </t>
  </si>
  <si>
    <t xml:space="preserve">Cantidad de clientes </t>
  </si>
  <si>
    <t xml:space="preserve">COSTO UNITARIO </t>
  </si>
  <si>
    <t>Concepto</t>
  </si>
  <si>
    <t>Fecha</t>
  </si>
  <si>
    <t>Ingreso / Egreso</t>
  </si>
  <si>
    <t>Meses al 01/08/2022</t>
  </si>
  <si>
    <t>Tasa</t>
  </si>
  <si>
    <t>Importe al 01/08/2022</t>
  </si>
  <si>
    <t>Compra MP</t>
  </si>
  <si>
    <t>Pago MO</t>
  </si>
  <si>
    <t>Pago CF</t>
  </si>
  <si>
    <t>-</t>
  </si>
  <si>
    <t xml:space="preserve">Venta </t>
  </si>
  <si>
    <t>Tasa mensual</t>
  </si>
  <si>
    <t xml:space="preserve">Tasa anual </t>
  </si>
  <si>
    <t xml:space="preserve">   </t>
  </si>
  <si>
    <t>Utilidad histórica</t>
  </si>
  <si>
    <t>Utilidad financiera</t>
  </si>
  <si>
    <t>(600.450 - 431697)</t>
  </si>
  <si>
    <t xml:space="preserve"> - IPP 1000 x14,7</t>
  </si>
  <si>
    <t xml:space="preserve"> - Pérdidas 500 x14,7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</si>
</sst>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 ;_ * \-#,##0_ ;_ * &quot;-&quot;??_ ;_ @_ "/>
    <numFmt numFmtId="165" formatCode="_ * #,##0.00_ ;_ * \-#,##0.00_ ;_ * &quot;-&quot;??_ ;_ @_ "/>
    <numFmt numFmtId="166" formatCode="_ * #,##0.0_ ;_ * \-#,##0.0_ ;_ * &quot;-&quot;??_ ;_ @_ "/>
    <numFmt numFmtId="167" formatCode="0.000"/>
    <numFmt numFmtId="168" formatCode="0.0"/>
    <numFmt numFmtId="169" formatCode="0.000000"/>
    <numFmt numFmtId="170" formatCode="#,##0.0000"/>
    <numFmt numFmtId="171" formatCode="&quot;$&quot;#,##0"/>
  </numFmts>
  <fonts count="26">
    <font>
      <sz val="10"/>
      <color rgb="FF000000"/>
      <name val="Arial"/>
      <scheme val="minor"/>
    </font>
    <font>
      <b/>
      <sz val="11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FF0000"/>
      <name val="Arial"/>
      <scheme val="minor"/>
    </font>
    <font>
      <sz val="10"/>
      <color rgb="FF4A86E8"/>
      <name val="Arial"/>
    </font>
    <font>
      <b/>
      <sz val="10"/>
      <color rgb="FF4A86E8"/>
      <name val="Arial"/>
    </font>
    <font>
      <u/>
      <sz val="10"/>
      <color theme="1"/>
      <name val="Arial"/>
    </font>
    <font>
      <u/>
      <sz val="10"/>
      <color theme="1"/>
      <name val="Arial"/>
    </font>
    <font>
      <u/>
      <sz val="10"/>
      <color theme="1"/>
      <name val="Arial"/>
    </font>
    <font>
      <b/>
      <sz val="10"/>
      <color theme="1"/>
      <name val="Arial"/>
      <scheme val="minor"/>
    </font>
    <font>
      <sz val="11"/>
      <color rgb="FF000000"/>
      <name val="Arial"/>
    </font>
    <font>
      <b/>
      <sz val="11"/>
      <color rgb="FF000000"/>
      <name val="Arial, sans-serif"/>
    </font>
    <font>
      <sz val="11"/>
      <color rgb="FF000000"/>
      <name val="Arial, sans-serif"/>
    </font>
    <font>
      <sz val="11"/>
      <color theme="1"/>
      <name val="Arial"/>
      <scheme val="minor"/>
    </font>
    <font>
      <sz val="11"/>
      <color rgb="FF1F1F1F"/>
      <name val="&quot;Google Sans&quot;"/>
    </font>
    <font>
      <b/>
      <sz val="11"/>
      <color rgb="FF1F1F1F"/>
      <name val="Arial"/>
    </font>
    <font>
      <sz val="11"/>
      <color rgb="FF1F1F1F"/>
      <name val="Arial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D0E0E3"/>
        <bgColor rgb="FFD0E0E3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5" fillId="0" borderId="4" xfId="0" applyNumberFormat="1" applyFont="1" applyBorder="1" applyAlignment="1"/>
    <xf numFmtId="164" fontId="5" fillId="0" borderId="0" xfId="0" applyNumberFormat="1" applyFont="1" applyAlignment="1"/>
    <xf numFmtId="164" fontId="5" fillId="0" borderId="5" xfId="0" applyNumberFormat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164" fontId="5" fillId="0" borderId="6" xfId="0" applyNumberFormat="1" applyFont="1" applyBorder="1" applyAlignment="1"/>
    <xf numFmtId="0" fontId="5" fillId="0" borderId="8" xfId="0" applyFont="1" applyBorder="1" applyAlignment="1"/>
    <xf numFmtId="164" fontId="2" fillId="0" borderId="9" xfId="0" applyNumberFormat="1" applyFont="1" applyBorder="1" applyAlignment="1"/>
    <xf numFmtId="164" fontId="2" fillId="0" borderId="8" xfId="0" applyNumberFormat="1" applyFont="1" applyBorder="1" applyAlignment="1"/>
    <xf numFmtId="164" fontId="5" fillId="0" borderId="8" xfId="0" applyNumberFormat="1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13" xfId="0" applyFont="1" applyBorder="1" applyAlignment="1"/>
    <xf numFmtId="164" fontId="5" fillId="0" borderId="14" xfId="0" applyNumberFormat="1" applyFont="1" applyBorder="1" applyAlignment="1"/>
    <xf numFmtId="164" fontId="5" fillId="0" borderId="13" xfId="0" applyNumberFormat="1" applyFont="1" applyBorder="1" applyAlignment="1"/>
    <xf numFmtId="164" fontId="2" fillId="0" borderId="0" xfId="0" applyNumberFormat="1" applyFont="1" applyAlignment="1"/>
    <xf numFmtId="164" fontId="2" fillId="0" borderId="15" xfId="0" applyNumberFormat="1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2" fillId="0" borderId="13" xfId="0" applyFont="1" applyBorder="1" applyAlignment="1">
      <alignment horizontal="center"/>
    </xf>
    <xf numFmtId="165" fontId="5" fillId="0" borderId="13" xfId="0" applyNumberFormat="1" applyFont="1" applyBorder="1" applyAlignment="1"/>
    <xf numFmtId="0" fontId="6" fillId="0" borderId="0" xfId="0" applyFont="1" applyAlignment="1"/>
    <xf numFmtId="164" fontId="5" fillId="0" borderId="0" xfId="0" applyNumberFormat="1" applyFont="1" applyAlignment="1"/>
    <xf numFmtId="164" fontId="7" fillId="0" borderId="0" xfId="0" applyNumberFormat="1" applyFont="1" applyAlignment="1"/>
    <xf numFmtId="164" fontId="2" fillId="0" borderId="13" xfId="0" applyNumberFormat="1" applyFont="1" applyBorder="1" applyAlignment="1"/>
    <xf numFmtId="0" fontId="6" fillId="0" borderId="0" xfId="0" applyFont="1"/>
    <xf numFmtId="164" fontId="8" fillId="0" borderId="15" xfId="0" applyNumberFormat="1" applyFont="1" applyBorder="1" applyAlignment="1"/>
    <xf numFmtId="165" fontId="5" fillId="0" borderId="0" xfId="0" applyNumberFormat="1" applyFont="1" applyAlignment="1"/>
    <xf numFmtId="164" fontId="9" fillId="0" borderId="0" xfId="0" applyNumberFormat="1" applyFont="1" applyAlignment="1"/>
    <xf numFmtId="166" fontId="5" fillId="0" borderId="0" xfId="0" applyNumberFormat="1" applyFont="1" applyAlignment="1"/>
    <xf numFmtId="164" fontId="5" fillId="0" borderId="16" xfId="0" applyNumberFormat="1" applyFont="1" applyBorder="1" applyAlignment="1"/>
    <xf numFmtId="164" fontId="10" fillId="0" borderId="16" xfId="0" applyNumberFormat="1" applyFont="1" applyBorder="1" applyAlignment="1"/>
    <xf numFmtId="165" fontId="11" fillId="0" borderId="16" xfId="0" applyNumberFormat="1" applyFont="1" applyBorder="1" applyAlignment="1"/>
    <xf numFmtId="164" fontId="2" fillId="0" borderId="10" xfId="0" applyNumberFormat="1" applyFont="1" applyBorder="1" applyAlignment="1"/>
    <xf numFmtId="164" fontId="5" fillId="0" borderId="11" xfId="0" applyNumberFormat="1" applyFont="1" applyBorder="1" applyAlignment="1"/>
    <xf numFmtId="165" fontId="2" fillId="0" borderId="12" xfId="0" applyNumberFormat="1" applyFont="1" applyBorder="1" applyAlignment="1"/>
    <xf numFmtId="165" fontId="5" fillId="0" borderId="14" xfId="0" applyNumberFormat="1" applyFont="1" applyBorder="1" applyAlignment="1"/>
    <xf numFmtId="165" fontId="5" fillId="0" borderId="16" xfId="0" applyNumberFormat="1" applyFont="1" applyBorder="1" applyAlignment="1"/>
    <xf numFmtId="164" fontId="2" fillId="0" borderId="11" xfId="0" applyNumberFormat="1" applyFont="1" applyBorder="1" applyAlignment="1"/>
    <xf numFmtId="0" fontId="5" fillId="0" borderId="0" xfId="0" applyFont="1" applyAlignment="1">
      <alignment horizontal="right"/>
    </xf>
    <xf numFmtId="165" fontId="2" fillId="0" borderId="0" xfId="0" applyNumberFormat="1" applyFont="1" applyAlignment="1"/>
    <xf numFmtId="0" fontId="12" fillId="0" borderId="0" xfId="0" applyFont="1" applyAlignment="1"/>
    <xf numFmtId="3" fontId="4" fillId="0" borderId="0" xfId="0" applyNumberFormat="1" applyFont="1"/>
    <xf numFmtId="0" fontId="13" fillId="0" borderId="0" xfId="0" applyFont="1" applyAlignment="1"/>
    <xf numFmtId="0" fontId="16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left"/>
    </xf>
    <xf numFmtId="0" fontId="17" fillId="2" borderId="0" xfId="0" applyFont="1" applyFill="1" applyAlignment="1"/>
    <xf numFmtId="0" fontId="12" fillId="0" borderId="0" xfId="0" applyFont="1" applyAlignment="1">
      <alignment horizontal="right"/>
    </xf>
    <xf numFmtId="10" fontId="4" fillId="0" borderId="0" xfId="0" applyNumberFormat="1" applyFont="1"/>
    <xf numFmtId="0" fontId="20" fillId="0" borderId="0" xfId="0" applyFont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center" wrapText="1"/>
    </xf>
    <xf numFmtId="0" fontId="20" fillId="0" borderId="0" xfId="0" applyFont="1"/>
    <xf numFmtId="0" fontId="21" fillId="0" borderId="13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3" fontId="22" fillId="0" borderId="13" xfId="0" applyNumberFormat="1" applyFont="1" applyBorder="1" applyAlignment="1">
      <alignment horizontal="center" wrapText="1"/>
    </xf>
    <xf numFmtId="0" fontId="22" fillId="0" borderId="13" xfId="0" applyFont="1" applyBorder="1" applyAlignment="1">
      <alignment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3" fontId="20" fillId="0" borderId="13" xfId="0" applyNumberFormat="1" applyFont="1" applyBorder="1" applyAlignment="1">
      <alignment horizontal="center"/>
    </xf>
    <xf numFmtId="0" fontId="21" fillId="3" borderId="0" xfId="0" applyFont="1" applyFill="1" applyAlignment="1"/>
    <xf numFmtId="0" fontId="20" fillId="3" borderId="0" xfId="0" applyFont="1" applyFill="1"/>
    <xf numFmtId="0" fontId="21" fillId="4" borderId="13" xfId="0" applyFont="1" applyFill="1" applyBorder="1" applyAlignment="1">
      <alignment horizontal="center" vertical="center" wrapText="1"/>
    </xf>
    <xf numFmtId="3" fontId="22" fillId="4" borderId="13" xfId="0" applyNumberFormat="1" applyFont="1" applyFill="1" applyBorder="1" applyAlignment="1">
      <alignment horizontal="center" wrapText="1"/>
    </xf>
    <xf numFmtId="3" fontId="20" fillId="4" borderId="13" xfId="0" applyNumberFormat="1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167" fontId="20" fillId="0" borderId="13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168" fontId="20" fillId="0" borderId="13" xfId="0" applyNumberFormat="1" applyFont="1" applyBorder="1" applyAlignment="1">
      <alignment horizontal="center"/>
    </xf>
    <xf numFmtId="3" fontId="20" fillId="0" borderId="0" xfId="0" applyNumberFormat="1" applyFont="1"/>
    <xf numFmtId="3" fontId="20" fillId="0" borderId="13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/>
    <xf numFmtId="0" fontId="20" fillId="0" borderId="13" xfId="0" applyFont="1" applyBorder="1" applyAlignment="1"/>
    <xf numFmtId="0" fontId="23" fillId="4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1" fontId="20" fillId="4" borderId="13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3" fillId="5" borderId="13" xfId="0" applyFont="1" applyFill="1" applyBorder="1" applyAlignment="1">
      <alignment horizontal="center"/>
    </xf>
    <xf numFmtId="14" fontId="20" fillId="0" borderId="13" xfId="0" applyNumberFormat="1" applyFont="1" applyBorder="1" applyAlignment="1">
      <alignment horizontal="center"/>
    </xf>
    <xf numFmtId="3" fontId="20" fillId="0" borderId="17" xfId="0" applyNumberFormat="1" applyFont="1" applyBorder="1" applyAlignment="1">
      <alignment horizontal="center"/>
    </xf>
    <xf numFmtId="0" fontId="20" fillId="0" borderId="17" xfId="0" applyFont="1" applyBorder="1" applyAlignment="1">
      <alignment horizontal="right"/>
    </xf>
    <xf numFmtId="0" fontId="20" fillId="0" borderId="21" xfId="0" applyFont="1" applyBorder="1" applyAlignment="1">
      <alignment horizontal="left"/>
    </xf>
    <xf numFmtId="169" fontId="20" fillId="0" borderId="19" xfId="0" applyNumberFormat="1" applyFont="1" applyBorder="1" applyAlignment="1">
      <alignment horizontal="center"/>
    </xf>
    <xf numFmtId="0" fontId="25" fillId="0" borderId="17" xfId="0" applyFont="1" applyBorder="1" applyAlignment="1">
      <alignment horizontal="right"/>
    </xf>
    <xf numFmtId="0" fontId="25" fillId="0" borderId="19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170" fontId="20" fillId="0" borderId="13" xfId="0" applyNumberFormat="1" applyFont="1" applyBorder="1" applyAlignment="1">
      <alignment horizontal="center"/>
    </xf>
    <xf numFmtId="4" fontId="20" fillId="0" borderId="13" xfId="0" applyNumberFormat="1" applyFont="1" applyBorder="1" applyAlignment="1">
      <alignment horizontal="center"/>
    </xf>
    <xf numFmtId="9" fontId="20" fillId="0" borderId="0" xfId="0" applyNumberFormat="1" applyFont="1" applyAlignment="1"/>
    <xf numFmtId="0" fontId="23" fillId="0" borderId="15" xfId="0" applyFont="1" applyBorder="1" applyAlignment="1"/>
    <xf numFmtId="171" fontId="20" fillId="6" borderId="15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3" fillId="0" borderId="17" xfId="0" applyFont="1" applyBorder="1" applyAlignment="1">
      <alignment horizontal="center"/>
    </xf>
    <xf numFmtId="0" fontId="24" fillId="0" borderId="18" xfId="0" applyFont="1" applyBorder="1"/>
    <xf numFmtId="0" fontId="24" fillId="0" borderId="19" xfId="0" applyFont="1" applyBorder="1"/>
    <xf numFmtId="0" fontId="21" fillId="0" borderId="16" xfId="0" applyFont="1" applyBorder="1" applyAlignment="1">
      <alignment horizontal="center" vertical="center" textRotation="90" wrapText="1"/>
    </xf>
    <xf numFmtId="0" fontId="24" fillId="0" borderId="20" xfId="0" applyFont="1" applyBorder="1"/>
    <xf numFmtId="0" fontId="24" fillId="0" borderId="14" xfId="0" applyFont="1" applyBorder="1"/>
    <xf numFmtId="0" fontId="23" fillId="5" borderId="17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/>
    </xf>
    <xf numFmtId="164" fontId="6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I21" sqref="I21"/>
    </sheetView>
  </sheetViews>
  <sheetFormatPr baseColWidth="10" defaultRowHeight="12.75"/>
  <sheetData>
    <row r="1" spans="1:8" ht="15">
      <c r="A1" s="50" t="s">
        <v>34</v>
      </c>
      <c r="B1" s="51"/>
      <c r="C1" s="51"/>
      <c r="D1" s="51"/>
      <c r="E1" s="52" t="s">
        <v>35</v>
      </c>
      <c r="F1" s="53">
        <v>250</v>
      </c>
      <c r="G1" s="52" t="s">
        <v>36</v>
      </c>
      <c r="H1" s="49">
        <f>F1-F2</f>
        <v>90</v>
      </c>
    </row>
    <row r="2" spans="1:8" ht="15">
      <c r="A2" s="54" t="s">
        <v>37</v>
      </c>
      <c r="B2" s="51"/>
      <c r="C2" s="51"/>
      <c r="D2" s="51"/>
      <c r="E2" s="52" t="s">
        <v>38</v>
      </c>
      <c r="F2" s="53">
        <v>160</v>
      </c>
      <c r="G2" s="52" t="s">
        <v>39</v>
      </c>
      <c r="H2" s="4">
        <f>H1/F1</f>
        <v>0.36</v>
      </c>
    </row>
    <row r="3" spans="1:8" ht="15">
      <c r="A3" s="54" t="s">
        <v>40</v>
      </c>
      <c r="B3" s="51"/>
      <c r="C3" s="51"/>
      <c r="D3" s="51"/>
      <c r="E3" s="52" t="s">
        <v>41</v>
      </c>
      <c r="F3" s="53">
        <v>4500000</v>
      </c>
      <c r="G3" s="52" t="s">
        <v>42</v>
      </c>
      <c r="H3" s="49">
        <f>F3-1800000</f>
        <v>2700000</v>
      </c>
    </row>
    <row r="4" spans="1:8" ht="14.25">
      <c r="A4" s="51"/>
      <c r="B4" s="51"/>
      <c r="C4" s="51"/>
      <c r="D4" s="51"/>
      <c r="E4" s="52" t="s">
        <v>43</v>
      </c>
      <c r="F4" s="53">
        <v>15000000</v>
      </c>
    </row>
    <row r="5" spans="1:8">
      <c r="A5" s="48" t="s">
        <v>44</v>
      </c>
      <c r="B5" s="55" t="s">
        <v>45</v>
      </c>
      <c r="C5" s="53">
        <f>F3/H1</f>
        <v>50000</v>
      </c>
      <c r="D5" s="25"/>
    </row>
    <row r="6" spans="1:8">
      <c r="B6" s="55" t="s">
        <v>46</v>
      </c>
      <c r="C6" s="53">
        <f>F3/H2</f>
        <v>12500000</v>
      </c>
    </row>
    <row r="8" spans="1:8">
      <c r="A8" s="48" t="s">
        <v>47</v>
      </c>
      <c r="B8" s="55" t="s">
        <v>48</v>
      </c>
      <c r="C8" s="49">
        <f>F4*H2-F3</f>
        <v>900000</v>
      </c>
      <c r="D8" s="25"/>
    </row>
    <row r="9" spans="1:8">
      <c r="B9" s="55" t="s">
        <v>49</v>
      </c>
      <c r="C9" s="56">
        <f>(F4-C6)/F4</f>
        <v>0.16666666666666666</v>
      </c>
      <c r="D9" s="25"/>
    </row>
    <row r="10" spans="1:8">
      <c r="B10" s="55" t="s">
        <v>50</v>
      </c>
      <c r="C10" s="56">
        <f>(F4-C6)/C6</f>
        <v>0.2</v>
      </c>
      <c r="D10" s="25"/>
    </row>
    <row r="12" spans="1:8">
      <c r="A12" s="48" t="s">
        <v>51</v>
      </c>
      <c r="B12" s="55" t="s">
        <v>33</v>
      </c>
      <c r="C12" s="49">
        <f>H3/H2</f>
        <v>7500000</v>
      </c>
      <c r="D12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2"/>
  <sheetViews>
    <sheetView tabSelected="1" topLeftCell="A45" workbookViewId="0">
      <selection activeCell="F69" sqref="F69"/>
    </sheetView>
  </sheetViews>
  <sheetFormatPr baseColWidth="10" defaultColWidth="12.5703125" defaultRowHeight="15" customHeight="1"/>
  <cols>
    <col min="1" max="1" width="2.5703125" customWidth="1"/>
    <col min="2" max="2" width="8.7109375" customWidth="1"/>
    <col min="3" max="3" width="10.28515625" bestFit="1" customWidth="1"/>
    <col min="4" max="4" width="10.28515625" customWidth="1"/>
    <col min="5" max="5" width="11.28515625" bestFit="1" customWidth="1"/>
    <col min="6" max="6" width="14" customWidth="1"/>
    <col min="7" max="7" width="10.28515625" customWidth="1"/>
    <col min="8" max="8" width="13.7109375" customWidth="1"/>
    <col min="9" max="9" width="16" customWidth="1"/>
    <col min="10" max="26" width="10" customWidth="1"/>
  </cols>
  <sheetData>
    <row r="1" spans="1:10" ht="15" customHeight="1">
      <c r="A1" s="1"/>
      <c r="B1" s="1"/>
      <c r="C1" s="1"/>
      <c r="D1" s="1"/>
    </row>
    <row r="2" spans="1:10" ht="12.75" customHeight="1"/>
    <row r="3" spans="1:10" ht="12.75" customHeight="1">
      <c r="A3" s="2"/>
      <c r="B3" s="3" t="s">
        <v>0</v>
      </c>
      <c r="C3" s="3"/>
    </row>
    <row r="4" spans="1:10" ht="12.75" customHeight="1">
      <c r="A4" s="3"/>
      <c r="B4" s="3"/>
      <c r="C4" s="3"/>
    </row>
    <row r="5" spans="1:10" ht="12.75" customHeight="1">
      <c r="A5" s="3"/>
      <c r="B5" s="3" t="s">
        <v>1</v>
      </c>
      <c r="C5" s="3"/>
    </row>
    <row r="6" spans="1:10" ht="12.75" customHeight="1">
      <c r="A6" s="3"/>
      <c r="B6" s="3"/>
      <c r="C6" s="3"/>
    </row>
    <row r="7" spans="1:10" ht="13.5" customHeight="1"/>
    <row r="8" spans="1:10" ht="13.5" customHeight="1">
      <c r="B8" s="102" t="s">
        <v>2</v>
      </c>
      <c r="C8" s="103"/>
      <c r="D8" s="103"/>
      <c r="E8" s="104"/>
    </row>
    <row r="9" spans="1:10" ht="12.75" customHeight="1">
      <c r="B9" s="4" t="s">
        <v>3</v>
      </c>
      <c r="C9" s="5">
        <v>5000</v>
      </c>
      <c r="D9" s="6">
        <v>140000</v>
      </c>
      <c r="E9" s="6" t="s">
        <v>4</v>
      </c>
      <c r="I9" s="6">
        <v>10000</v>
      </c>
      <c r="J9" s="4" t="s">
        <v>5</v>
      </c>
    </row>
    <row r="10" spans="1:10" ht="12.75" customHeight="1">
      <c r="B10" s="4" t="s">
        <v>6</v>
      </c>
      <c r="C10" s="7">
        <v>170000</v>
      </c>
      <c r="D10" s="6">
        <v>21000</v>
      </c>
      <c r="E10" s="6" t="s">
        <v>7</v>
      </c>
      <c r="I10" s="6">
        <v>1500</v>
      </c>
      <c r="J10" s="4" t="s">
        <v>5</v>
      </c>
    </row>
    <row r="11" spans="1:10" ht="12.75" customHeight="1">
      <c r="B11" s="8"/>
      <c r="C11" s="9"/>
      <c r="D11" s="10">
        <v>14000</v>
      </c>
      <c r="E11" s="10" t="s">
        <v>8</v>
      </c>
      <c r="I11" s="10">
        <v>1000</v>
      </c>
      <c r="J11" s="8" t="s">
        <v>5</v>
      </c>
    </row>
    <row r="12" spans="1:10" ht="13.5" customHeight="1">
      <c r="B12" s="11"/>
      <c r="C12" s="12">
        <f>SUM(C9:C10)</f>
        <v>175000</v>
      </c>
      <c r="D12" s="13">
        <f>SUM(D9:D11)</f>
        <v>175000</v>
      </c>
      <c r="E12" s="14"/>
      <c r="I12" s="13">
        <f>SUM(I9:I11)</f>
        <v>12500</v>
      </c>
      <c r="J12" s="15" t="s">
        <v>5</v>
      </c>
    </row>
    <row r="13" spans="1:10" ht="13.5" customHeight="1">
      <c r="C13" s="6"/>
      <c r="D13" s="6"/>
      <c r="E13" s="6"/>
    </row>
    <row r="14" spans="1:10" ht="13.5" customHeight="1">
      <c r="B14" s="102" t="s">
        <v>9</v>
      </c>
      <c r="C14" s="103"/>
      <c r="D14" s="103"/>
      <c r="E14" s="104"/>
    </row>
    <row r="15" spans="1:10" ht="12.75" customHeight="1">
      <c r="B15" s="4" t="s">
        <v>3</v>
      </c>
      <c r="C15" s="5">
        <v>500</v>
      </c>
      <c r="D15" s="6">
        <v>15000</v>
      </c>
      <c r="E15" s="6" t="s">
        <v>4</v>
      </c>
      <c r="I15" s="6">
        <v>10000</v>
      </c>
      <c r="J15" s="4" t="s">
        <v>5</v>
      </c>
    </row>
    <row r="16" spans="1:10" ht="12.75" customHeight="1">
      <c r="B16" s="4" t="s">
        <v>6</v>
      </c>
      <c r="C16" s="7">
        <v>17500</v>
      </c>
      <c r="D16" s="6">
        <v>1800</v>
      </c>
      <c r="E16" s="6" t="s">
        <v>7</v>
      </c>
      <c r="I16" s="6">
        <v>1200</v>
      </c>
      <c r="J16" s="4" t="s">
        <v>5</v>
      </c>
    </row>
    <row r="17" spans="2:10" ht="12.75" customHeight="1">
      <c r="B17" s="8"/>
      <c r="C17" s="9"/>
      <c r="D17" s="10">
        <v>1200</v>
      </c>
      <c r="E17" s="10" t="s">
        <v>8</v>
      </c>
      <c r="I17" s="10">
        <v>800</v>
      </c>
      <c r="J17" s="8" t="s">
        <v>5</v>
      </c>
    </row>
    <row r="18" spans="2:10" ht="13.5" customHeight="1">
      <c r="B18" s="11"/>
      <c r="C18" s="12">
        <f>SUM(C15:C16)</f>
        <v>18000</v>
      </c>
      <c r="D18" s="13">
        <f>SUM(D15:D17)</f>
        <v>18000</v>
      </c>
      <c r="E18" s="14"/>
      <c r="I18" s="13">
        <f>SUM(I15:I17)</f>
        <v>12000</v>
      </c>
      <c r="J18" s="15" t="s">
        <v>5</v>
      </c>
    </row>
    <row r="19" spans="2:10" ht="13.5" customHeight="1"/>
    <row r="20" spans="2:10" ht="13.5" customHeight="1">
      <c r="B20" s="102" t="s">
        <v>10</v>
      </c>
      <c r="C20" s="103"/>
      <c r="D20" s="103"/>
      <c r="E20" s="104"/>
    </row>
    <row r="21" spans="2:10" ht="12.75" customHeight="1">
      <c r="B21" s="4" t="s">
        <v>3</v>
      </c>
      <c r="C21" s="5">
        <v>800</v>
      </c>
      <c r="D21" s="6">
        <v>30000</v>
      </c>
      <c r="E21" s="6" t="s">
        <v>4</v>
      </c>
      <c r="I21" s="6">
        <v>10000</v>
      </c>
      <c r="J21" s="4" t="s">
        <v>5</v>
      </c>
    </row>
    <row r="22" spans="2:10" ht="12.75" customHeight="1">
      <c r="B22" s="4" t="s">
        <v>6</v>
      </c>
      <c r="C22" s="7">
        <v>33700</v>
      </c>
      <c r="D22" s="6">
        <v>3000</v>
      </c>
      <c r="E22" s="6" t="s">
        <v>7</v>
      </c>
      <c r="I22" s="6">
        <v>1000</v>
      </c>
      <c r="J22" s="4" t="s">
        <v>5</v>
      </c>
    </row>
    <row r="23" spans="2:10" ht="12.75" customHeight="1">
      <c r="B23" s="8"/>
      <c r="C23" s="9"/>
      <c r="D23" s="10">
        <v>1500</v>
      </c>
      <c r="E23" s="10" t="s">
        <v>8</v>
      </c>
      <c r="I23" s="10">
        <v>500</v>
      </c>
      <c r="J23" s="8" t="s">
        <v>5</v>
      </c>
    </row>
    <row r="24" spans="2:10" ht="13.5" customHeight="1">
      <c r="B24" s="11"/>
      <c r="C24" s="12">
        <f>SUM(C21:C22)</f>
        <v>34500</v>
      </c>
      <c r="D24" s="13">
        <f>SUM(D21:D23)</f>
        <v>34500</v>
      </c>
      <c r="E24" s="14"/>
      <c r="I24" s="13">
        <f>SUM(I21:I23)</f>
        <v>11500</v>
      </c>
      <c r="J24" s="15" t="s">
        <v>5</v>
      </c>
    </row>
    <row r="25" spans="2:10" ht="13.5" customHeight="1"/>
    <row r="26" spans="2:10" ht="13.5" customHeight="1">
      <c r="D26" s="16" t="s">
        <v>4</v>
      </c>
      <c r="E26" s="17" t="s">
        <v>7</v>
      </c>
      <c r="F26" s="17" t="s">
        <v>8</v>
      </c>
      <c r="G26" s="18" t="s">
        <v>11</v>
      </c>
    </row>
    <row r="27" spans="2:10" ht="12.75" customHeight="1">
      <c r="B27" s="19" t="s">
        <v>12</v>
      </c>
      <c r="C27" s="19"/>
      <c r="D27" s="20">
        <v>10000</v>
      </c>
      <c r="E27" s="20">
        <v>1500</v>
      </c>
      <c r="F27" s="20">
        <v>1000</v>
      </c>
      <c r="G27" s="20">
        <f t="shared" ref="G27:G29" si="0">SUM(D27:F27)</f>
        <v>12500</v>
      </c>
    </row>
    <row r="28" spans="2:10" ht="12.75" customHeight="1">
      <c r="B28" s="19" t="s">
        <v>9</v>
      </c>
      <c r="C28" s="19"/>
      <c r="D28" s="21">
        <v>10000</v>
      </c>
      <c r="E28" s="21">
        <v>1200</v>
      </c>
      <c r="F28" s="21">
        <v>800</v>
      </c>
      <c r="G28" s="21">
        <f t="shared" si="0"/>
        <v>12000</v>
      </c>
    </row>
    <row r="29" spans="2:10" ht="12.75" customHeight="1">
      <c r="B29" s="19" t="s">
        <v>10</v>
      </c>
      <c r="C29" s="19"/>
      <c r="D29" s="21">
        <v>10000</v>
      </c>
      <c r="E29" s="21">
        <v>1000</v>
      </c>
      <c r="F29" s="21">
        <v>500</v>
      </c>
      <c r="G29" s="21">
        <f t="shared" si="0"/>
        <v>11500</v>
      </c>
    </row>
    <row r="30" spans="2:10" ht="12.75" customHeight="1"/>
    <row r="31" spans="2:10" ht="12.75" customHeight="1"/>
    <row r="32" spans="2:10" ht="12.75" customHeight="1"/>
    <row r="33" spans="1:8" ht="12.75" customHeight="1">
      <c r="A33" s="2"/>
      <c r="B33" s="3" t="s">
        <v>13</v>
      </c>
      <c r="C33" s="3"/>
      <c r="D33" s="3"/>
      <c r="E33" s="3"/>
    </row>
    <row r="34" spans="1:8" ht="12.75" customHeight="1"/>
    <row r="35" spans="1:8" ht="12.75" customHeight="1">
      <c r="B35" s="4" t="s">
        <v>14</v>
      </c>
      <c r="F35" s="3" t="s">
        <v>15</v>
      </c>
      <c r="G35" s="3"/>
      <c r="H35" s="3"/>
    </row>
    <row r="36" spans="1:8" ht="12.75" customHeight="1"/>
    <row r="37" spans="1:8" ht="12.75" customHeight="1">
      <c r="B37" s="3" t="s">
        <v>16</v>
      </c>
    </row>
    <row r="38" spans="1:8" ht="12.75" customHeight="1"/>
    <row r="39" spans="1:8" ht="12.75" customHeight="1">
      <c r="B39" s="4" t="s">
        <v>17</v>
      </c>
      <c r="D39" s="6">
        <v>4000</v>
      </c>
      <c r="E39" s="4" t="s">
        <v>18</v>
      </c>
      <c r="G39" s="6">
        <v>41200</v>
      </c>
    </row>
    <row r="40" spans="1:8" ht="12.75" customHeight="1">
      <c r="B40" s="4" t="s">
        <v>19</v>
      </c>
      <c r="D40" s="6">
        <v>175000</v>
      </c>
      <c r="E40" s="4" t="s">
        <v>18</v>
      </c>
      <c r="G40" s="6">
        <v>1792800</v>
      </c>
    </row>
    <row r="41" spans="1:8" ht="12.75" customHeight="1">
      <c r="B41" s="3" t="s">
        <v>20</v>
      </c>
      <c r="C41" s="3"/>
      <c r="D41" s="22">
        <v>170000</v>
      </c>
      <c r="E41" s="4" t="s">
        <v>18</v>
      </c>
      <c r="F41" s="3"/>
      <c r="G41" s="22">
        <f>SUM(G39:G40)</f>
        <v>1834000</v>
      </c>
    </row>
    <row r="42" spans="1:8" ht="13.5" customHeight="1">
      <c r="B42" s="4" t="s">
        <v>3</v>
      </c>
      <c r="D42" s="6">
        <v>5000</v>
      </c>
      <c r="E42" s="4" t="s">
        <v>18</v>
      </c>
      <c r="F42" s="6"/>
      <c r="G42" s="6">
        <v>53500</v>
      </c>
    </row>
    <row r="43" spans="1:8" ht="13.5" customHeight="1">
      <c r="B43" s="3" t="s">
        <v>21</v>
      </c>
      <c r="D43" s="23">
        <f>SUM(D41:D42)</f>
        <v>175000</v>
      </c>
      <c r="E43" s="4" t="s">
        <v>18</v>
      </c>
      <c r="F43" s="6"/>
      <c r="G43" s="23">
        <f>SUM(G41:G42)</f>
        <v>1887500</v>
      </c>
    </row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>
      <c r="A48" s="25" t="s">
        <v>24</v>
      </c>
      <c r="B48" s="3" t="s">
        <v>25</v>
      </c>
      <c r="C48" s="3"/>
      <c r="D48" s="3"/>
    </row>
    <row r="49" spans="2:13" ht="12.75" customHeight="1">
      <c r="J49" s="3" t="s">
        <v>22</v>
      </c>
    </row>
    <row r="50" spans="2:13" ht="12.75" customHeight="1"/>
    <row r="51" spans="2:13" ht="12.75" customHeight="1">
      <c r="D51" s="2" t="s">
        <v>3</v>
      </c>
      <c r="E51" s="2" t="s">
        <v>6</v>
      </c>
      <c r="F51" s="26" t="s">
        <v>26</v>
      </c>
      <c r="G51" s="26" t="s">
        <v>11</v>
      </c>
      <c r="H51" s="26" t="s">
        <v>27</v>
      </c>
      <c r="J51" s="24" t="s">
        <v>28</v>
      </c>
      <c r="M51" s="3">
        <f>640500/50000</f>
        <v>12.81</v>
      </c>
    </row>
    <row r="52" spans="2:13" ht="12.75" customHeight="1">
      <c r="B52" s="4" t="s">
        <v>2</v>
      </c>
      <c r="D52" s="6">
        <v>50500</v>
      </c>
      <c r="E52" s="6">
        <f>2100000*166/175*0.9+41200</f>
        <v>1834000</v>
      </c>
      <c r="F52" s="21">
        <f t="shared" ref="F52:F54" si="1">SUM(D52:E52)</f>
        <v>1884500</v>
      </c>
      <c r="G52" s="21">
        <v>12500</v>
      </c>
      <c r="H52" s="27">
        <f t="shared" ref="H52:H54" si="2">+F52/+G52</f>
        <v>150.76</v>
      </c>
      <c r="I52" s="28"/>
    </row>
    <row r="53" spans="2:13" ht="12.75" customHeight="1">
      <c r="B53" s="4" t="s">
        <v>9</v>
      </c>
      <c r="D53" s="6">
        <v>32600</v>
      </c>
      <c r="E53" s="29">
        <v>885000</v>
      </c>
      <c r="F53" s="21">
        <f t="shared" si="1"/>
        <v>917600</v>
      </c>
      <c r="G53" s="21">
        <v>12000</v>
      </c>
      <c r="H53" s="27">
        <f t="shared" si="2"/>
        <v>76.466666666666669</v>
      </c>
      <c r="I53" s="28"/>
    </row>
    <row r="54" spans="2:13" ht="12.75" customHeight="1">
      <c r="B54" s="4" t="s">
        <v>10</v>
      </c>
      <c r="D54" s="6">
        <v>11250</v>
      </c>
      <c r="E54" s="30">
        <f>+L56</f>
        <v>431697</v>
      </c>
      <c r="F54" s="21">
        <f t="shared" si="1"/>
        <v>442947</v>
      </c>
      <c r="G54" s="21">
        <v>11500</v>
      </c>
      <c r="H54" s="27">
        <f t="shared" si="2"/>
        <v>38.517130434782608</v>
      </c>
      <c r="I54" s="28"/>
      <c r="J54" s="3" t="s">
        <v>23</v>
      </c>
    </row>
    <row r="55" spans="2:13" ht="13.5" customHeight="1">
      <c r="D55" s="6"/>
      <c r="E55" s="6"/>
      <c r="F55" s="31">
        <f>SUM(F52:F54)</f>
        <v>3245047</v>
      </c>
      <c r="G55" s="21"/>
      <c r="H55" s="27"/>
      <c r="I55" s="32"/>
    </row>
    <row r="56" spans="2:13" ht="13.5" customHeight="1">
      <c r="B56" s="3" t="s">
        <v>29</v>
      </c>
      <c r="D56" s="6"/>
      <c r="E56" s="6"/>
      <c r="F56" s="21"/>
      <c r="G56" s="21"/>
      <c r="H56" s="27"/>
      <c r="I56" s="32"/>
      <c r="J56" s="24" t="s">
        <v>30</v>
      </c>
      <c r="L56" s="33">
        <f>+M51*33700</f>
        <v>431697</v>
      </c>
      <c r="M56" s="28"/>
    </row>
    <row r="57" spans="2:13" ht="12.75" customHeight="1">
      <c r="C57" s="6">
        <v>1500</v>
      </c>
      <c r="D57" s="34">
        <f>+H52</f>
        <v>150.76</v>
      </c>
      <c r="E57" s="6">
        <f t="shared" ref="E57:E59" si="3">+C57*+D57</f>
        <v>226140</v>
      </c>
      <c r="F57" s="21"/>
      <c r="G57" s="21"/>
      <c r="H57" s="27"/>
      <c r="I57" s="28"/>
    </row>
    <row r="58" spans="2:13" ht="12.75" customHeight="1">
      <c r="C58" s="6">
        <v>1200</v>
      </c>
      <c r="D58" s="34">
        <f t="shared" ref="D58:D59" si="4">+H53</f>
        <v>76.466666666666669</v>
      </c>
      <c r="E58" s="6">
        <f t="shared" si="3"/>
        <v>91760</v>
      </c>
      <c r="F58" s="21"/>
      <c r="G58" s="21"/>
      <c r="H58" s="27"/>
      <c r="I58" s="28"/>
    </row>
    <row r="59" spans="2:13" ht="15" customHeight="1">
      <c r="C59" s="6">
        <v>1000</v>
      </c>
      <c r="D59" s="34">
        <f t="shared" si="4"/>
        <v>38.517130434782608</v>
      </c>
      <c r="E59" s="35">
        <f t="shared" si="3"/>
        <v>38517.130434782608</v>
      </c>
      <c r="F59" s="21">
        <f>SUM(E57:E59)*-1</f>
        <v>-356417.13043478259</v>
      </c>
      <c r="G59" s="21"/>
      <c r="H59" s="27"/>
      <c r="I59" s="28"/>
    </row>
    <row r="60" spans="2:13" ht="12.75" customHeight="1">
      <c r="B60" s="3" t="s">
        <v>31</v>
      </c>
      <c r="D60" s="6"/>
      <c r="E60" s="6"/>
      <c r="F60" s="21"/>
      <c r="G60" s="21"/>
      <c r="H60" s="27"/>
    </row>
    <row r="61" spans="2:13" ht="12.75" customHeight="1">
      <c r="C61" s="6">
        <v>1000</v>
      </c>
      <c r="D61" s="36">
        <f>+H52</f>
        <v>150.76</v>
      </c>
      <c r="E61" s="6">
        <f t="shared" ref="E61:E63" si="5">+C61*+D61</f>
        <v>150760</v>
      </c>
      <c r="F61" s="21"/>
      <c r="G61" s="21"/>
      <c r="H61" s="27"/>
      <c r="I61" s="28"/>
    </row>
    <row r="62" spans="2:13" ht="12.75" customHeight="1">
      <c r="C62" s="6">
        <v>800</v>
      </c>
      <c r="D62" s="36">
        <f t="shared" ref="D62:D63" si="6">+H53</f>
        <v>76.466666666666669</v>
      </c>
      <c r="E62" s="6">
        <f t="shared" si="5"/>
        <v>61173.333333333336</v>
      </c>
      <c r="F62" s="21"/>
      <c r="G62" s="21"/>
      <c r="H62" s="27"/>
      <c r="I62" s="28"/>
    </row>
    <row r="63" spans="2:13" ht="15.75" customHeight="1">
      <c r="C63" s="6">
        <v>500</v>
      </c>
      <c r="D63" s="36">
        <f t="shared" si="6"/>
        <v>38.517130434782608</v>
      </c>
      <c r="E63" s="35">
        <f t="shared" si="5"/>
        <v>19258.565217391304</v>
      </c>
      <c r="F63" s="37">
        <f>SUM(E61:E63)*-1</f>
        <v>-231191.89855072464</v>
      </c>
      <c r="G63" s="38"/>
      <c r="H63" s="39"/>
      <c r="I63" s="28"/>
    </row>
    <row r="64" spans="2:13" ht="13.5" customHeight="1">
      <c r="D64" s="6"/>
      <c r="E64" s="6"/>
      <c r="F64" s="40">
        <f>SUM(F55:F63)</f>
        <v>2657437.9710144927</v>
      </c>
      <c r="G64" s="41">
        <v>10000</v>
      </c>
      <c r="H64" s="42">
        <f>+F64/+G64</f>
        <v>265.74379710144927</v>
      </c>
      <c r="I64" s="28"/>
    </row>
    <row r="65" spans="1:9" ht="12.75" customHeight="1">
      <c r="B65" s="3" t="s">
        <v>32</v>
      </c>
      <c r="D65" s="6"/>
      <c r="E65" s="6"/>
      <c r="F65" s="20"/>
      <c r="G65" s="20"/>
      <c r="H65" s="43"/>
    </row>
    <row r="66" spans="1:9" ht="12.75" customHeight="1">
      <c r="B66" s="24" t="s">
        <v>103</v>
      </c>
      <c r="D66" s="6"/>
      <c r="E66" s="6"/>
      <c r="F66" s="21">
        <f>(600450-431697)</f>
        <v>168753</v>
      </c>
      <c r="G66" s="21">
        <v>11500</v>
      </c>
      <c r="H66" s="27">
        <f>+F66/+G66</f>
        <v>14.674173913043479</v>
      </c>
      <c r="I66" s="28"/>
    </row>
    <row r="67" spans="1:9" ht="12.75" customHeight="1">
      <c r="B67" s="4" t="s">
        <v>104</v>
      </c>
      <c r="D67" s="6"/>
      <c r="E67" s="6"/>
      <c r="F67" s="21">
        <f>-1000*14.7</f>
        <v>-14700</v>
      </c>
      <c r="G67" s="21"/>
      <c r="H67" s="27"/>
      <c r="I67" s="28"/>
    </row>
    <row r="68" spans="1:9" ht="13.5" customHeight="1">
      <c r="B68" s="4" t="s">
        <v>105</v>
      </c>
      <c r="D68" s="6"/>
      <c r="E68" s="6"/>
      <c r="F68" s="37">
        <f>-500*14.7</f>
        <v>-7350</v>
      </c>
      <c r="G68" s="37"/>
      <c r="H68" s="44"/>
      <c r="I68" s="28"/>
    </row>
    <row r="69" spans="1:9" ht="13.5" customHeight="1">
      <c r="D69" s="6"/>
      <c r="E69" s="6"/>
      <c r="F69" s="40">
        <f>SUM(F64:F68)</f>
        <v>2804140.9710144927</v>
      </c>
      <c r="G69" s="45">
        <v>10000</v>
      </c>
      <c r="H69" s="42">
        <f>SUM(H64:H68)</f>
        <v>280.41797101449276</v>
      </c>
      <c r="I69" s="113"/>
    </row>
    <row r="70" spans="1:9" ht="12.75" customHeight="1">
      <c r="D70" s="6"/>
      <c r="E70" s="6"/>
      <c r="F70" s="6"/>
      <c r="G70" s="6"/>
      <c r="H70" s="34"/>
    </row>
    <row r="71" spans="1:9" ht="12.75" customHeight="1">
      <c r="A71" s="25"/>
      <c r="B71" s="46"/>
      <c r="C71" s="34"/>
      <c r="D71" s="34"/>
      <c r="E71" s="34"/>
      <c r="F71" s="34"/>
      <c r="G71" s="4"/>
    </row>
    <row r="72" spans="1:9" ht="12.75" customHeight="1">
      <c r="B72" s="46"/>
      <c r="C72" s="34"/>
      <c r="D72" s="34"/>
      <c r="E72" s="34"/>
      <c r="F72" s="34"/>
      <c r="G72" s="4"/>
    </row>
    <row r="73" spans="1:9" ht="12.75" customHeight="1">
      <c r="B73" s="46"/>
      <c r="C73" s="34"/>
      <c r="D73" s="34"/>
      <c r="E73" s="34"/>
      <c r="F73" s="47"/>
      <c r="G73" s="4"/>
      <c r="I73" s="28"/>
    </row>
    <row r="74" spans="1:9" ht="12.75" customHeight="1"/>
    <row r="75" spans="1:9" ht="12.75" customHeight="1"/>
    <row r="76" spans="1:9" ht="12.75" customHeight="1"/>
    <row r="77" spans="1:9" ht="12.75" customHeight="1"/>
    <row r="78" spans="1:9" ht="12.75" customHeight="1"/>
    <row r="79" spans="1:9" ht="12.75" customHeight="1"/>
    <row r="80" spans="1:9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3">
    <mergeCell ref="B8:E8"/>
    <mergeCell ref="B14:E14"/>
    <mergeCell ref="B20:E20"/>
  </mergeCells>
  <pageMargins left="0.7" right="0.7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workbookViewId="0">
      <selection activeCell="L20" sqref="L20"/>
    </sheetView>
  </sheetViews>
  <sheetFormatPr baseColWidth="10" defaultRowHeight="12.75"/>
  <cols>
    <col min="2" max="2" width="29.85546875" customWidth="1"/>
    <col min="3" max="7" width="16.42578125" customWidth="1"/>
    <col min="8" max="8" width="28" customWidth="1"/>
    <col min="9" max="10" width="16.42578125" customWidth="1"/>
  </cols>
  <sheetData>
    <row r="1" spans="1:10" ht="30">
      <c r="A1" s="57"/>
      <c r="B1" s="58"/>
      <c r="C1" s="59" t="s">
        <v>52</v>
      </c>
      <c r="D1" s="59" t="s">
        <v>53</v>
      </c>
      <c r="E1" s="59" t="s">
        <v>54</v>
      </c>
      <c r="F1" s="60"/>
      <c r="G1" s="60"/>
      <c r="H1" s="61" t="s">
        <v>55</v>
      </c>
      <c r="I1" s="61" t="s">
        <v>56</v>
      </c>
      <c r="J1" s="61" t="s">
        <v>57</v>
      </c>
    </row>
    <row r="2" spans="1:10" ht="15">
      <c r="A2" s="62"/>
      <c r="B2" s="63" t="s">
        <v>58</v>
      </c>
      <c r="C2" s="64">
        <v>450000</v>
      </c>
      <c r="D2" s="64">
        <v>140000</v>
      </c>
      <c r="E2" s="64">
        <v>5000</v>
      </c>
      <c r="F2" s="60"/>
      <c r="G2" s="60"/>
      <c r="H2" s="65" t="s">
        <v>59</v>
      </c>
      <c r="I2" s="64">
        <v>950000</v>
      </c>
      <c r="J2" s="65" t="s">
        <v>60</v>
      </c>
    </row>
    <row r="3" spans="1:10" ht="30">
      <c r="A3" s="62"/>
      <c r="B3" s="63" t="s">
        <v>61</v>
      </c>
      <c r="C3" s="64">
        <v>280000</v>
      </c>
      <c r="D3" s="64">
        <v>70000</v>
      </c>
      <c r="E3" s="64">
        <v>2000</v>
      </c>
      <c r="F3" s="60"/>
      <c r="G3" s="60"/>
      <c r="H3" s="65" t="s">
        <v>62</v>
      </c>
      <c r="I3" s="64">
        <v>750000</v>
      </c>
      <c r="J3" s="65" t="s">
        <v>63</v>
      </c>
    </row>
    <row r="4" spans="1:10" ht="30">
      <c r="A4" s="62"/>
      <c r="B4" s="63" t="s">
        <v>64</v>
      </c>
      <c r="C4" s="64">
        <v>130000</v>
      </c>
      <c r="D4" s="64">
        <v>2000</v>
      </c>
      <c r="E4" s="64">
        <v>500</v>
      </c>
      <c r="F4" s="60"/>
      <c r="G4" s="60"/>
      <c r="H4" s="65" t="s">
        <v>65</v>
      </c>
      <c r="I4" s="64">
        <v>650000</v>
      </c>
      <c r="J4" s="65" t="s">
        <v>66</v>
      </c>
    </row>
    <row r="5" spans="1:10" ht="15">
      <c r="A5" s="60"/>
      <c r="B5" s="60"/>
      <c r="C5" s="60"/>
      <c r="D5" s="60"/>
      <c r="E5" s="60"/>
      <c r="F5" s="60"/>
      <c r="G5" s="60"/>
      <c r="H5" s="65" t="s">
        <v>67</v>
      </c>
      <c r="I5" s="64">
        <v>600000</v>
      </c>
      <c r="J5" s="65" t="s">
        <v>68</v>
      </c>
    </row>
    <row r="6" spans="1:10" ht="30">
      <c r="A6" s="62"/>
      <c r="B6" s="63" t="s">
        <v>69</v>
      </c>
      <c r="C6" s="64">
        <v>4000000</v>
      </c>
      <c r="D6" s="60"/>
      <c r="E6" s="60"/>
      <c r="F6" s="60"/>
      <c r="G6" s="60"/>
      <c r="H6" s="65" t="s">
        <v>70</v>
      </c>
      <c r="I6" s="64">
        <v>400000</v>
      </c>
      <c r="J6" s="65" t="s">
        <v>68</v>
      </c>
    </row>
    <row r="7" spans="1:10" ht="30">
      <c r="A7" s="60"/>
      <c r="B7" s="60"/>
      <c r="C7" s="60"/>
      <c r="D7" s="60"/>
      <c r="E7" s="60"/>
      <c r="F7" s="60"/>
      <c r="G7" s="60"/>
      <c r="H7" s="65" t="s">
        <v>71</v>
      </c>
      <c r="I7" s="64">
        <v>650000</v>
      </c>
      <c r="J7" s="65" t="s">
        <v>72</v>
      </c>
    </row>
    <row r="8" spans="1:10" ht="15">
      <c r="A8" s="66"/>
      <c r="B8" s="61" t="s">
        <v>57</v>
      </c>
      <c r="C8" s="61" t="s">
        <v>58</v>
      </c>
      <c r="D8" s="61" t="s">
        <v>61</v>
      </c>
      <c r="E8" s="61" t="s">
        <v>64</v>
      </c>
      <c r="F8" s="61" t="s">
        <v>73</v>
      </c>
      <c r="G8" s="60"/>
      <c r="I8" s="64">
        <f>SUM(I2:I7)</f>
        <v>4000000</v>
      </c>
    </row>
    <row r="9" spans="1:10" ht="15">
      <c r="A9" s="67"/>
      <c r="B9" s="65" t="s">
        <v>60</v>
      </c>
      <c r="C9" s="64">
        <v>650</v>
      </c>
      <c r="D9" s="64">
        <v>250</v>
      </c>
      <c r="E9" s="64">
        <v>100</v>
      </c>
      <c r="F9" s="68">
        <f t="shared" ref="F9:F13" si="0">SUM(C9:E9)</f>
        <v>1000</v>
      </c>
      <c r="G9" s="60"/>
    </row>
    <row r="10" spans="1:10" ht="15">
      <c r="A10" s="67"/>
      <c r="B10" s="65" t="s">
        <v>63</v>
      </c>
      <c r="C10" s="64">
        <v>1700</v>
      </c>
      <c r="D10" s="64">
        <v>750</v>
      </c>
      <c r="E10" s="64">
        <v>300</v>
      </c>
      <c r="F10" s="68">
        <f t="shared" si="0"/>
        <v>2750</v>
      </c>
      <c r="G10" s="60"/>
    </row>
    <row r="11" spans="1:10" ht="15">
      <c r="A11" s="67"/>
      <c r="B11" s="65" t="s">
        <v>66</v>
      </c>
      <c r="C11" s="64">
        <v>5000</v>
      </c>
      <c r="D11" s="64">
        <v>2000</v>
      </c>
      <c r="E11" s="64">
        <v>500</v>
      </c>
      <c r="F11" s="68">
        <f t="shared" si="0"/>
        <v>7500</v>
      </c>
      <c r="G11" s="60"/>
    </row>
    <row r="12" spans="1:10" ht="15">
      <c r="A12" s="67"/>
      <c r="B12" s="65" t="s">
        <v>68</v>
      </c>
      <c r="C12" s="64">
        <v>150</v>
      </c>
      <c r="D12" s="64">
        <v>70</v>
      </c>
      <c r="E12" s="64">
        <v>30</v>
      </c>
      <c r="F12" s="68">
        <f t="shared" si="0"/>
        <v>250</v>
      </c>
      <c r="G12" s="60"/>
    </row>
    <row r="13" spans="1:10" ht="15">
      <c r="A13" s="67"/>
      <c r="B13" s="65" t="s">
        <v>72</v>
      </c>
      <c r="C13" s="64">
        <v>1600</v>
      </c>
      <c r="D13" s="64">
        <v>1200</v>
      </c>
      <c r="E13" s="64">
        <v>700</v>
      </c>
      <c r="F13" s="68">
        <f t="shared" si="0"/>
        <v>3500</v>
      </c>
      <c r="G13" s="60"/>
    </row>
    <row r="14" spans="1:10" ht="15">
      <c r="A14" s="67"/>
      <c r="G14" s="60"/>
      <c r="H14" s="60"/>
      <c r="J14" s="60"/>
    </row>
    <row r="15" spans="1:10" ht="15">
      <c r="A15" s="67"/>
      <c r="G15" s="60"/>
      <c r="H15" s="60"/>
      <c r="I15" s="60"/>
      <c r="J15" s="60"/>
    </row>
    <row r="16" spans="1:10" ht="15">
      <c r="A16" s="69"/>
      <c r="B16" s="69" t="s">
        <v>74</v>
      </c>
      <c r="C16" s="70"/>
      <c r="D16" s="70"/>
      <c r="E16" s="70"/>
      <c r="F16" s="70"/>
      <c r="G16" s="70"/>
      <c r="H16" s="70"/>
      <c r="I16" s="70"/>
      <c r="J16" s="60"/>
    </row>
    <row r="17" spans="1:10" ht="15">
      <c r="A17" s="60"/>
      <c r="B17" s="60"/>
      <c r="C17" s="60"/>
      <c r="D17" s="60"/>
      <c r="E17" s="60"/>
      <c r="F17" s="60"/>
      <c r="G17" s="60"/>
      <c r="H17" s="60"/>
      <c r="I17" s="60"/>
      <c r="J17" s="60"/>
    </row>
    <row r="18" spans="1:10" ht="30">
      <c r="A18" s="57"/>
      <c r="B18" s="58"/>
      <c r="C18" s="59" t="s">
        <v>52</v>
      </c>
      <c r="D18" s="59" t="s">
        <v>53</v>
      </c>
      <c r="E18" s="59" t="s">
        <v>75</v>
      </c>
      <c r="F18" s="71" t="s">
        <v>76</v>
      </c>
      <c r="G18" s="59" t="s">
        <v>54</v>
      </c>
      <c r="H18" s="71" t="s">
        <v>77</v>
      </c>
      <c r="I18" s="60"/>
      <c r="J18" s="60"/>
    </row>
    <row r="19" spans="1:10" ht="15">
      <c r="A19" s="62"/>
      <c r="B19" s="63" t="s">
        <v>58</v>
      </c>
      <c r="C19" s="64">
        <v>450000</v>
      </c>
      <c r="D19" s="64">
        <v>140000</v>
      </c>
      <c r="E19" s="64">
        <f t="shared" ref="E19:E21" si="1">$C$24*(D19/$D$22)</f>
        <v>2641509.4339622641</v>
      </c>
      <c r="F19" s="72">
        <f t="shared" ref="F19:F21" si="2">SUM(C19,E19)</f>
        <v>3091509.4339622641</v>
      </c>
      <c r="G19" s="64">
        <v>5000</v>
      </c>
      <c r="H19" s="73">
        <f t="shared" ref="H19:H21" si="3">F19/G19</f>
        <v>618.30188679245282</v>
      </c>
      <c r="I19" s="60"/>
      <c r="J19" s="60"/>
    </row>
    <row r="20" spans="1:10" ht="15">
      <c r="A20" s="62"/>
      <c r="B20" s="63" t="s">
        <v>61</v>
      </c>
      <c r="C20" s="64">
        <v>280000</v>
      </c>
      <c r="D20" s="64">
        <v>70000</v>
      </c>
      <c r="E20" s="64">
        <f t="shared" si="1"/>
        <v>1320754.716981132</v>
      </c>
      <c r="F20" s="72">
        <f t="shared" si="2"/>
        <v>1600754.716981132</v>
      </c>
      <c r="G20" s="64">
        <v>2000</v>
      </c>
      <c r="H20" s="73">
        <f t="shared" si="3"/>
        <v>800.37735849056605</v>
      </c>
      <c r="I20" s="60"/>
      <c r="J20" s="60"/>
    </row>
    <row r="21" spans="1:10" ht="15">
      <c r="A21" s="62"/>
      <c r="B21" s="63" t="s">
        <v>64</v>
      </c>
      <c r="C21" s="64">
        <v>130000</v>
      </c>
      <c r="D21" s="64">
        <v>2000</v>
      </c>
      <c r="E21" s="64">
        <f t="shared" si="1"/>
        <v>37735.849056603773</v>
      </c>
      <c r="F21" s="72">
        <f t="shared" si="2"/>
        <v>167735.84905660377</v>
      </c>
      <c r="G21" s="64">
        <v>500</v>
      </c>
      <c r="H21" s="73">
        <f t="shared" si="3"/>
        <v>335.47169811320754</v>
      </c>
      <c r="I21" s="60"/>
      <c r="J21" s="60"/>
    </row>
    <row r="22" spans="1:10" ht="15">
      <c r="A22" s="60"/>
      <c r="B22" s="60"/>
      <c r="C22" s="68">
        <f t="shared" ref="C22:F22" si="4">SUM(C19:C21)</f>
        <v>860000</v>
      </c>
      <c r="D22" s="68">
        <f t="shared" si="4"/>
        <v>212000</v>
      </c>
      <c r="E22" s="64">
        <f t="shared" si="4"/>
        <v>4000000</v>
      </c>
      <c r="F22" s="64">
        <f t="shared" si="4"/>
        <v>4860000</v>
      </c>
      <c r="G22" s="60"/>
      <c r="H22" s="60"/>
      <c r="I22" s="60"/>
      <c r="J22" s="60"/>
    </row>
    <row r="23" spans="1:10" ht="15">
      <c r="A23" s="60"/>
      <c r="B23" s="60"/>
      <c r="C23" s="60"/>
      <c r="D23" s="60"/>
      <c r="E23" s="60"/>
      <c r="F23" s="60"/>
      <c r="G23" s="60"/>
      <c r="H23" s="60"/>
      <c r="I23" s="60"/>
      <c r="J23" s="60"/>
    </row>
    <row r="24" spans="1:10" ht="15">
      <c r="A24" s="62"/>
      <c r="B24" s="63" t="s">
        <v>69</v>
      </c>
      <c r="C24" s="64">
        <v>4000000</v>
      </c>
      <c r="D24" s="60"/>
      <c r="E24" s="60"/>
      <c r="F24" s="60"/>
      <c r="G24" s="60"/>
      <c r="H24" s="60"/>
      <c r="I24" s="60"/>
      <c r="J24" s="60"/>
    </row>
    <row r="25" spans="1:10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 ht="15">
      <c r="A26" s="69"/>
      <c r="B26" s="69" t="s">
        <v>78</v>
      </c>
      <c r="C26" s="70"/>
      <c r="D26" s="70"/>
      <c r="E26" s="70"/>
      <c r="F26" s="70"/>
      <c r="G26" s="70"/>
      <c r="H26" s="70"/>
      <c r="I26" s="70"/>
      <c r="J26" s="60"/>
    </row>
    <row r="27" spans="1:10" ht="15">
      <c r="A27" s="60"/>
      <c r="B27" s="60"/>
      <c r="C27" s="60"/>
      <c r="D27" s="60"/>
      <c r="E27" s="60"/>
      <c r="F27" s="60"/>
      <c r="G27" s="60"/>
      <c r="H27" s="60"/>
      <c r="I27" s="60"/>
      <c r="J27" s="60"/>
    </row>
    <row r="28" spans="1:10" ht="15">
      <c r="A28" s="60"/>
      <c r="B28" s="60"/>
      <c r="C28" s="105" t="s">
        <v>79</v>
      </c>
      <c r="D28" s="106"/>
      <c r="E28" s="107"/>
      <c r="F28" s="60"/>
      <c r="G28" s="60"/>
      <c r="H28" s="60"/>
      <c r="I28" s="60"/>
      <c r="J28" s="60"/>
    </row>
    <row r="29" spans="1:10" ht="15">
      <c r="A29" s="66"/>
      <c r="B29" s="61" t="s">
        <v>80</v>
      </c>
      <c r="C29" s="61" t="s">
        <v>58</v>
      </c>
      <c r="D29" s="61" t="s">
        <v>61</v>
      </c>
      <c r="E29" s="61" t="s">
        <v>64</v>
      </c>
      <c r="F29" s="60"/>
      <c r="G29" s="60"/>
      <c r="H29" s="60"/>
      <c r="I29" s="60"/>
      <c r="J29" s="60"/>
    </row>
    <row r="30" spans="1:10" ht="15">
      <c r="A30" s="67"/>
      <c r="B30" s="65" t="s">
        <v>59</v>
      </c>
      <c r="C30" s="74">
        <f t="shared" ref="C30:E30" si="5">C9/$F$9</f>
        <v>0.65</v>
      </c>
      <c r="D30" s="74">
        <f t="shared" si="5"/>
        <v>0.25</v>
      </c>
      <c r="E30" s="74">
        <f t="shared" si="5"/>
        <v>0.1</v>
      </c>
      <c r="F30" s="60"/>
      <c r="G30" s="60"/>
      <c r="H30" s="60"/>
      <c r="I30" s="60"/>
      <c r="J30" s="60"/>
    </row>
    <row r="31" spans="1:10" ht="15">
      <c r="A31" s="67"/>
      <c r="B31" s="65" t="s">
        <v>62</v>
      </c>
      <c r="C31" s="75">
        <f t="shared" ref="C31:E31" si="6">C10/$F$10</f>
        <v>0.61818181818181817</v>
      </c>
      <c r="D31" s="75">
        <f t="shared" si="6"/>
        <v>0.27272727272727271</v>
      </c>
      <c r="E31" s="75">
        <f t="shared" si="6"/>
        <v>0.10909090909090909</v>
      </c>
      <c r="F31" s="60"/>
      <c r="G31" s="60"/>
      <c r="H31" s="60"/>
      <c r="I31" s="60"/>
      <c r="J31" s="60"/>
    </row>
    <row r="32" spans="1:10" ht="15">
      <c r="A32" s="67"/>
      <c r="B32" s="65" t="s">
        <v>65</v>
      </c>
      <c r="C32" s="75">
        <f t="shared" ref="C32:E32" si="7">C11/$F$11</f>
        <v>0.66666666666666663</v>
      </c>
      <c r="D32" s="75">
        <f t="shared" si="7"/>
        <v>0.26666666666666666</v>
      </c>
      <c r="E32" s="75">
        <f t="shared" si="7"/>
        <v>6.6666666666666666E-2</v>
      </c>
      <c r="F32" s="60"/>
      <c r="G32" s="60"/>
      <c r="H32" s="60"/>
      <c r="I32" s="60"/>
      <c r="J32" s="60"/>
    </row>
    <row r="33" spans="1:10" ht="15">
      <c r="A33" s="67"/>
      <c r="B33" s="65" t="s">
        <v>67</v>
      </c>
      <c r="C33" s="74">
        <f t="shared" ref="C33:E33" si="8">C12/$F$12</f>
        <v>0.6</v>
      </c>
      <c r="D33" s="74">
        <f t="shared" si="8"/>
        <v>0.28000000000000003</v>
      </c>
      <c r="E33" s="74">
        <f t="shared" si="8"/>
        <v>0.12</v>
      </c>
      <c r="F33" s="60"/>
      <c r="G33" s="60"/>
      <c r="H33" s="60"/>
      <c r="I33" s="60"/>
      <c r="J33" s="60"/>
    </row>
    <row r="34" spans="1:10" ht="30">
      <c r="A34" s="67"/>
      <c r="B34" s="65" t="s">
        <v>70</v>
      </c>
      <c r="C34" s="76">
        <f t="shared" ref="C34:E34" si="9">C12/$F$12</f>
        <v>0.6</v>
      </c>
      <c r="D34" s="76">
        <f t="shared" si="9"/>
        <v>0.28000000000000003</v>
      </c>
      <c r="E34" s="76">
        <f t="shared" si="9"/>
        <v>0.12</v>
      </c>
      <c r="F34" s="60"/>
      <c r="G34" s="60"/>
      <c r="H34" s="60"/>
      <c r="I34" s="60"/>
      <c r="J34" s="60"/>
    </row>
    <row r="35" spans="1:10" ht="15">
      <c r="A35" s="67"/>
      <c r="B35" s="65" t="s">
        <v>71</v>
      </c>
      <c r="C35" s="75">
        <f t="shared" ref="C35:E35" si="10">C13/$F$13</f>
        <v>0.45714285714285713</v>
      </c>
      <c r="D35" s="75">
        <f t="shared" si="10"/>
        <v>0.34285714285714286</v>
      </c>
      <c r="E35" s="77">
        <f t="shared" si="10"/>
        <v>0.2</v>
      </c>
      <c r="F35" s="60"/>
      <c r="G35" s="60"/>
      <c r="H35" s="60"/>
      <c r="I35" s="60"/>
      <c r="J35" s="60"/>
    </row>
    <row r="36" spans="1:10" ht="15">
      <c r="A36" s="60"/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5">
      <c r="A37" s="66"/>
      <c r="B37" s="60"/>
      <c r="C37" s="61" t="s">
        <v>58</v>
      </c>
      <c r="D37" s="61" t="s">
        <v>61</v>
      </c>
      <c r="E37" s="61" t="s">
        <v>64</v>
      </c>
      <c r="F37" s="60"/>
      <c r="G37" s="60"/>
      <c r="H37" s="60"/>
      <c r="I37" s="60"/>
      <c r="J37" s="60"/>
    </row>
    <row r="38" spans="1:10" ht="15">
      <c r="A38" s="108" t="s">
        <v>81</v>
      </c>
      <c r="B38" s="65" t="s">
        <v>59</v>
      </c>
      <c r="C38" s="68">
        <f t="shared" ref="C38:E38" si="11">$I$2*C30</f>
        <v>617500</v>
      </c>
      <c r="D38" s="68">
        <f t="shared" si="11"/>
        <v>237500</v>
      </c>
      <c r="E38" s="68">
        <f t="shared" si="11"/>
        <v>95000</v>
      </c>
      <c r="F38" s="78">
        <f t="shared" ref="F38:F43" si="12">SUM(C38:E38)</f>
        <v>950000</v>
      </c>
      <c r="G38" s="60"/>
      <c r="H38" s="60"/>
      <c r="I38" s="60"/>
      <c r="J38" s="60"/>
    </row>
    <row r="39" spans="1:10" ht="15">
      <c r="A39" s="109"/>
      <c r="B39" s="65" t="s">
        <v>62</v>
      </c>
      <c r="C39" s="68">
        <f t="shared" ref="C39:E39" si="13">$I$3*C31</f>
        <v>463636.36363636365</v>
      </c>
      <c r="D39" s="68">
        <f t="shared" si="13"/>
        <v>204545.45454545453</v>
      </c>
      <c r="E39" s="68">
        <f t="shared" si="13"/>
        <v>81818.181818181809</v>
      </c>
      <c r="F39" s="78">
        <f t="shared" si="12"/>
        <v>749999.99999999988</v>
      </c>
      <c r="G39" s="60"/>
      <c r="H39" s="60"/>
      <c r="I39" s="60"/>
      <c r="J39" s="60"/>
    </row>
    <row r="40" spans="1:10" ht="15">
      <c r="A40" s="109"/>
      <c r="B40" s="65" t="s">
        <v>65</v>
      </c>
      <c r="C40" s="68">
        <f t="shared" ref="C40:E40" si="14">$I$4*C32</f>
        <v>433333.33333333331</v>
      </c>
      <c r="D40" s="68">
        <f t="shared" si="14"/>
        <v>173333.33333333334</v>
      </c>
      <c r="E40" s="68">
        <f t="shared" si="14"/>
        <v>43333.333333333336</v>
      </c>
      <c r="F40" s="78">
        <f t="shared" si="12"/>
        <v>650000</v>
      </c>
      <c r="G40" s="60"/>
      <c r="H40" s="60"/>
      <c r="I40" s="60"/>
      <c r="J40" s="60"/>
    </row>
    <row r="41" spans="1:10" ht="15">
      <c r="A41" s="109"/>
      <c r="B41" s="65" t="s">
        <v>67</v>
      </c>
      <c r="C41" s="68">
        <f t="shared" ref="C41:E41" si="15">$I$5*C33</f>
        <v>360000</v>
      </c>
      <c r="D41" s="68">
        <f t="shared" si="15"/>
        <v>168000.00000000003</v>
      </c>
      <c r="E41" s="68">
        <f t="shared" si="15"/>
        <v>72000</v>
      </c>
      <c r="F41" s="78">
        <f t="shared" si="12"/>
        <v>600000</v>
      </c>
      <c r="G41" s="60"/>
      <c r="H41" s="60"/>
      <c r="I41" s="60"/>
      <c r="J41" s="60"/>
    </row>
    <row r="42" spans="1:10" ht="30">
      <c r="A42" s="109"/>
      <c r="B42" s="65" t="s">
        <v>70</v>
      </c>
      <c r="C42" s="79">
        <f t="shared" ref="C42:E42" si="16">$I$6*C34</f>
        <v>240000</v>
      </c>
      <c r="D42" s="79">
        <f t="shared" si="16"/>
        <v>112000.00000000001</v>
      </c>
      <c r="E42" s="79">
        <f t="shared" si="16"/>
        <v>48000</v>
      </c>
      <c r="F42" s="80">
        <f t="shared" si="12"/>
        <v>400000</v>
      </c>
      <c r="G42" s="60"/>
      <c r="H42" s="60"/>
      <c r="I42" s="60"/>
      <c r="J42" s="60"/>
    </row>
    <row r="43" spans="1:10" ht="15">
      <c r="A43" s="110"/>
      <c r="B43" s="65" t="s">
        <v>71</v>
      </c>
      <c r="C43" s="68">
        <f t="shared" ref="C43:E43" si="17">$I$7*C35</f>
        <v>297142.85714285716</v>
      </c>
      <c r="D43" s="68">
        <f t="shared" si="17"/>
        <v>222857.14285714287</v>
      </c>
      <c r="E43" s="68">
        <f t="shared" si="17"/>
        <v>130000</v>
      </c>
      <c r="F43" s="78">
        <f t="shared" si="12"/>
        <v>650000</v>
      </c>
      <c r="G43" s="60"/>
      <c r="H43" s="60"/>
      <c r="I43" s="60"/>
      <c r="J43" s="60"/>
    </row>
    <row r="44" spans="1:10" ht="15">
      <c r="A44" s="60"/>
      <c r="B44" s="60"/>
      <c r="C44" s="60"/>
      <c r="D44" s="60"/>
      <c r="E44" s="60"/>
      <c r="F44" s="60"/>
      <c r="G44" s="60"/>
      <c r="H44" s="60"/>
      <c r="I44" s="60"/>
      <c r="J44" s="60"/>
    </row>
    <row r="45" spans="1:10" ht="15">
      <c r="A45" s="60"/>
      <c r="B45" s="81"/>
      <c r="C45" s="61" t="s">
        <v>58</v>
      </c>
      <c r="D45" s="61" t="s">
        <v>61</v>
      </c>
      <c r="E45" s="61" t="s">
        <v>64</v>
      </c>
      <c r="F45" s="60"/>
      <c r="G45" s="60"/>
      <c r="H45" s="60"/>
      <c r="I45" s="60"/>
      <c r="J45" s="60"/>
    </row>
    <row r="46" spans="1:10" ht="15">
      <c r="A46" s="60"/>
      <c r="B46" s="82" t="s">
        <v>82</v>
      </c>
      <c r="C46" s="68">
        <f t="shared" ref="C46:E46" si="18">SUM(C38:C43)</f>
        <v>2411612.5541125545</v>
      </c>
      <c r="D46" s="68">
        <f t="shared" si="18"/>
        <v>1118235.9307359308</v>
      </c>
      <c r="E46" s="68">
        <f t="shared" si="18"/>
        <v>470151.51515151514</v>
      </c>
      <c r="F46" s="60"/>
      <c r="G46" s="60"/>
      <c r="H46" s="60"/>
      <c r="I46" s="60"/>
      <c r="J46" s="60"/>
    </row>
    <row r="47" spans="1:10" ht="15">
      <c r="A47" s="60"/>
      <c r="B47" s="82" t="s">
        <v>83</v>
      </c>
      <c r="C47" s="68">
        <f>C2</f>
        <v>450000</v>
      </c>
      <c r="D47" s="68">
        <f>C3</f>
        <v>280000</v>
      </c>
      <c r="E47" s="68">
        <f>C4</f>
        <v>130000</v>
      </c>
      <c r="F47" s="60"/>
      <c r="G47" s="60"/>
      <c r="H47" s="60"/>
      <c r="I47" s="60"/>
      <c r="J47" s="60"/>
    </row>
    <row r="48" spans="1:10" ht="15">
      <c r="A48" s="60"/>
      <c r="B48" s="83" t="s">
        <v>84</v>
      </c>
      <c r="C48" s="73">
        <f t="shared" ref="C48:E48" si="19">SUM(C46:C47)</f>
        <v>2861612.5541125545</v>
      </c>
      <c r="D48" s="73">
        <f t="shared" si="19"/>
        <v>1398235.9307359308</v>
      </c>
      <c r="E48" s="73">
        <f t="shared" si="19"/>
        <v>600151.51515151514</v>
      </c>
      <c r="F48" s="60"/>
      <c r="G48" s="60"/>
      <c r="H48" s="60"/>
      <c r="I48" s="60"/>
      <c r="J48" s="60"/>
    </row>
    <row r="49" spans="1:10" ht="15">
      <c r="A49" s="60"/>
      <c r="B49" s="84" t="s">
        <v>85</v>
      </c>
      <c r="C49" s="68">
        <f>E2</f>
        <v>5000</v>
      </c>
      <c r="D49" s="68">
        <f>E3</f>
        <v>2000</v>
      </c>
      <c r="E49" s="68">
        <f>E4</f>
        <v>500</v>
      </c>
      <c r="F49" s="60"/>
      <c r="G49" s="60"/>
      <c r="H49" s="60"/>
      <c r="I49" s="60"/>
      <c r="J49" s="60"/>
    </row>
    <row r="50" spans="1:10" ht="15">
      <c r="A50" s="60"/>
      <c r="B50" s="83" t="s">
        <v>86</v>
      </c>
      <c r="C50" s="85">
        <f t="shared" ref="C50:E50" si="20">C48/C49</f>
        <v>572.32251082251094</v>
      </c>
      <c r="D50" s="85">
        <f t="shared" si="20"/>
        <v>699.11796536796544</v>
      </c>
      <c r="E50" s="85">
        <f t="shared" si="20"/>
        <v>1200.3030303030303</v>
      </c>
      <c r="F50" s="60"/>
      <c r="G50" s="60"/>
      <c r="H50" s="60"/>
      <c r="I50" s="60"/>
      <c r="J50" s="60"/>
    </row>
    <row r="51" spans="1:10" ht="15">
      <c r="A51" s="60"/>
      <c r="B51" s="86"/>
      <c r="C51" s="87"/>
      <c r="D51" s="87"/>
      <c r="E51" s="87"/>
      <c r="F51" s="60"/>
      <c r="G51" s="60"/>
      <c r="H51" s="60"/>
      <c r="I51" s="60"/>
      <c r="J51" s="60"/>
    </row>
    <row r="52" spans="1:10" ht="15">
      <c r="A52" s="60"/>
      <c r="B52" s="60"/>
      <c r="C52" s="60"/>
      <c r="D52" s="60"/>
      <c r="E52" s="60"/>
      <c r="F52" s="60"/>
      <c r="G52" s="60"/>
      <c r="H52" s="60"/>
      <c r="I52" s="60"/>
      <c r="J52" s="60"/>
    </row>
    <row r="53" spans="1:10" ht="15">
      <c r="A53" s="60"/>
      <c r="B53" s="60"/>
      <c r="C53" s="60"/>
      <c r="D53" s="60"/>
      <c r="E53" s="60"/>
      <c r="F53" s="60"/>
      <c r="G53" s="60"/>
      <c r="H53" s="60"/>
      <c r="I53" s="60"/>
      <c r="J53" s="60"/>
    </row>
    <row r="54" spans="1:10" ht="15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10" ht="15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 ht="15">
      <c r="A56" s="60"/>
      <c r="B56" s="60"/>
      <c r="C56" s="60"/>
      <c r="D56" s="60"/>
      <c r="E56" s="60"/>
      <c r="F56" s="60"/>
      <c r="G56" s="60"/>
      <c r="H56" s="60"/>
      <c r="I56" s="60"/>
      <c r="J56" s="60"/>
    </row>
    <row r="57" spans="1:10" ht="15">
      <c r="A57" s="60"/>
      <c r="B57" s="60"/>
      <c r="C57" s="60"/>
      <c r="D57" s="60"/>
      <c r="E57" s="60"/>
      <c r="F57" s="60"/>
      <c r="G57" s="60"/>
      <c r="H57" s="60"/>
      <c r="I57" s="60"/>
      <c r="J57" s="60"/>
    </row>
    <row r="58" spans="1:10" ht="15">
      <c r="A58" s="60"/>
      <c r="B58" s="60"/>
      <c r="C58" s="60"/>
      <c r="D58" s="60"/>
      <c r="E58" s="60"/>
      <c r="F58" s="60"/>
      <c r="G58" s="60"/>
      <c r="H58" s="60"/>
      <c r="I58" s="60"/>
      <c r="J58" s="60"/>
    </row>
    <row r="59" spans="1:10" ht="15">
      <c r="A59" s="60"/>
      <c r="B59" s="60"/>
      <c r="C59" s="60"/>
      <c r="D59" s="60"/>
      <c r="E59" s="60"/>
      <c r="F59" s="60"/>
      <c r="G59" s="60"/>
      <c r="H59" s="60"/>
      <c r="I59" s="60"/>
      <c r="J59" s="60"/>
    </row>
    <row r="60" spans="1:10" ht="15">
      <c r="A60" s="60"/>
      <c r="B60" s="60"/>
      <c r="C60" s="60"/>
      <c r="D60" s="60"/>
      <c r="E60" s="60"/>
      <c r="F60" s="60"/>
      <c r="G60" s="60"/>
      <c r="H60" s="60"/>
      <c r="I60" s="60"/>
      <c r="J60" s="60"/>
    </row>
    <row r="61" spans="1:10" ht="15">
      <c r="A61" s="60"/>
      <c r="B61" s="60"/>
      <c r="C61" s="60"/>
      <c r="D61" s="60"/>
      <c r="E61" s="60"/>
      <c r="F61" s="60"/>
      <c r="G61" s="60"/>
      <c r="H61" s="60"/>
      <c r="I61" s="60"/>
      <c r="J61" s="60"/>
    </row>
    <row r="62" spans="1:10" ht="15">
      <c r="A62" s="60"/>
      <c r="B62" s="60"/>
      <c r="C62" s="60"/>
      <c r="D62" s="60"/>
      <c r="E62" s="60"/>
      <c r="F62" s="60"/>
      <c r="G62" s="60"/>
      <c r="H62" s="60"/>
      <c r="I62" s="60"/>
      <c r="J62" s="60"/>
    </row>
    <row r="63" spans="1:10" ht="15">
      <c r="A63" s="60"/>
      <c r="B63" s="60"/>
      <c r="C63" s="60"/>
      <c r="D63" s="60"/>
      <c r="E63" s="60"/>
      <c r="F63" s="60"/>
      <c r="G63" s="60"/>
      <c r="H63" s="60"/>
      <c r="I63" s="60"/>
      <c r="J63" s="60"/>
    </row>
    <row r="64" spans="1:10" ht="15">
      <c r="A64" s="60"/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">
      <c r="A65" s="60"/>
      <c r="B65" s="60"/>
      <c r="C65" s="60"/>
      <c r="D65" s="60"/>
      <c r="E65" s="60"/>
      <c r="F65" s="60"/>
      <c r="G65" s="60"/>
      <c r="H65" s="60"/>
      <c r="I65" s="60"/>
      <c r="J65" s="60"/>
    </row>
    <row r="66" spans="1:10" ht="15">
      <c r="A66" s="60"/>
      <c r="B66" s="60"/>
      <c r="C66" s="60"/>
      <c r="D66" s="60"/>
      <c r="E66" s="60"/>
      <c r="F66" s="60"/>
      <c r="G66" s="60"/>
      <c r="H66" s="60"/>
      <c r="I66" s="60"/>
      <c r="J66" s="60"/>
    </row>
    <row r="67" spans="1:10" ht="15">
      <c r="A67" s="60"/>
      <c r="B67" s="60"/>
      <c r="C67" s="60"/>
      <c r="D67" s="60"/>
      <c r="E67" s="60"/>
      <c r="F67" s="60"/>
      <c r="G67" s="60"/>
      <c r="H67" s="60"/>
      <c r="I67" s="60"/>
      <c r="J67" s="60"/>
    </row>
    <row r="68" spans="1:10" ht="15">
      <c r="A68" s="60"/>
      <c r="B68" s="60"/>
      <c r="C68" s="60"/>
      <c r="D68" s="60"/>
      <c r="E68" s="60"/>
      <c r="F68" s="60"/>
      <c r="G68" s="60"/>
      <c r="H68" s="60"/>
      <c r="I68" s="60"/>
      <c r="J68" s="60"/>
    </row>
    <row r="69" spans="1:10" ht="15">
      <c r="A69" s="60"/>
      <c r="B69" s="60"/>
      <c r="C69" s="60"/>
      <c r="D69" s="60"/>
      <c r="E69" s="60"/>
      <c r="F69" s="60"/>
      <c r="G69" s="60"/>
      <c r="H69" s="60"/>
      <c r="I69" s="60"/>
      <c r="J69" s="60"/>
    </row>
    <row r="70" spans="1:10" ht="15">
      <c r="A70" s="60"/>
      <c r="B70" s="60"/>
      <c r="C70" s="60"/>
      <c r="D70" s="60"/>
      <c r="E70" s="60"/>
      <c r="F70" s="60"/>
      <c r="G70" s="60"/>
      <c r="H70" s="60"/>
      <c r="I70" s="60"/>
      <c r="J70" s="60"/>
    </row>
    <row r="71" spans="1:10" ht="15">
      <c r="A71" s="60"/>
      <c r="B71" s="60"/>
      <c r="C71" s="60"/>
      <c r="D71" s="60"/>
      <c r="E71" s="60"/>
      <c r="F71" s="60"/>
      <c r="G71" s="60"/>
      <c r="H71" s="60"/>
      <c r="I71" s="60"/>
      <c r="J71" s="60"/>
    </row>
    <row r="72" spans="1:10" ht="15">
      <c r="A72" s="60"/>
      <c r="B72" s="60"/>
      <c r="C72" s="60"/>
      <c r="D72" s="60"/>
      <c r="E72" s="60"/>
      <c r="F72" s="60"/>
      <c r="G72" s="60"/>
      <c r="H72" s="60"/>
      <c r="I72" s="60"/>
      <c r="J72" s="60"/>
    </row>
    <row r="73" spans="1:10" ht="15">
      <c r="A73" s="60"/>
      <c r="B73" s="60"/>
      <c r="C73" s="60"/>
      <c r="D73" s="60"/>
      <c r="E73" s="60"/>
      <c r="F73" s="60"/>
      <c r="G73" s="60"/>
      <c r="H73" s="60"/>
      <c r="I73" s="60"/>
      <c r="J73" s="60"/>
    </row>
    <row r="74" spans="1:10" ht="15">
      <c r="A74" s="60"/>
      <c r="B74" s="60"/>
      <c r="C74" s="60"/>
      <c r="D74" s="60"/>
      <c r="E74" s="60"/>
      <c r="F74" s="60"/>
      <c r="G74" s="60"/>
      <c r="H74" s="60"/>
      <c r="I74" s="60"/>
      <c r="J74" s="60"/>
    </row>
    <row r="75" spans="1:10" ht="15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5">
      <c r="A76" s="60"/>
      <c r="B76" s="60"/>
      <c r="C76" s="60"/>
      <c r="D76" s="60"/>
      <c r="E76" s="60"/>
      <c r="F76" s="60"/>
      <c r="G76" s="60"/>
      <c r="H76" s="60"/>
      <c r="I76" s="60"/>
      <c r="J76" s="60"/>
    </row>
    <row r="77" spans="1:10" ht="15">
      <c r="A77" s="60"/>
      <c r="B77" s="60"/>
      <c r="C77" s="60"/>
      <c r="D77" s="60"/>
      <c r="E77" s="60"/>
      <c r="F77" s="60"/>
      <c r="G77" s="60"/>
      <c r="H77" s="60"/>
      <c r="I77" s="60"/>
      <c r="J77" s="60"/>
    </row>
    <row r="78" spans="1:10" ht="15">
      <c r="A78" s="60"/>
      <c r="B78" s="60"/>
      <c r="C78" s="60"/>
      <c r="D78" s="60"/>
      <c r="E78" s="60"/>
      <c r="F78" s="60"/>
      <c r="G78" s="60"/>
      <c r="H78" s="60"/>
      <c r="I78" s="60"/>
      <c r="J78" s="60"/>
    </row>
    <row r="79" spans="1:10" ht="15">
      <c r="A79" s="60"/>
      <c r="B79" s="60"/>
      <c r="C79" s="60"/>
      <c r="D79" s="60"/>
      <c r="E79" s="60"/>
      <c r="F79" s="60"/>
      <c r="G79" s="60"/>
      <c r="H79" s="60"/>
      <c r="I79" s="60"/>
      <c r="J79" s="60"/>
    </row>
    <row r="80" spans="1:10" ht="15">
      <c r="A80" s="60"/>
      <c r="B80" s="60"/>
      <c r="C80" s="60"/>
      <c r="D80" s="60"/>
      <c r="E80" s="60"/>
      <c r="F80" s="60"/>
      <c r="G80" s="60"/>
      <c r="H80" s="60"/>
      <c r="I80" s="60"/>
      <c r="J80" s="60"/>
    </row>
    <row r="81" spans="1:10" ht="15">
      <c r="A81" s="60"/>
      <c r="B81" s="60"/>
      <c r="C81" s="60"/>
      <c r="D81" s="60"/>
      <c r="E81" s="60"/>
      <c r="F81" s="60"/>
      <c r="G81" s="60"/>
      <c r="H81" s="60"/>
      <c r="I81" s="60"/>
      <c r="J81" s="60"/>
    </row>
    <row r="82" spans="1:10" ht="15">
      <c r="A82" s="60"/>
      <c r="B82" s="60"/>
      <c r="C82" s="60"/>
      <c r="D82" s="60"/>
      <c r="E82" s="60"/>
      <c r="F82" s="60"/>
      <c r="G82" s="60"/>
      <c r="H82" s="60"/>
      <c r="I82" s="60"/>
      <c r="J82" s="60"/>
    </row>
    <row r="83" spans="1:10" ht="15">
      <c r="A83" s="60"/>
      <c r="B83" s="60"/>
      <c r="C83" s="60"/>
      <c r="D83" s="60"/>
      <c r="E83" s="60"/>
      <c r="F83" s="60"/>
      <c r="G83" s="60"/>
      <c r="H83" s="60"/>
      <c r="I83" s="60"/>
      <c r="J83" s="60"/>
    </row>
    <row r="84" spans="1:10" ht="15">
      <c r="A84" s="60"/>
      <c r="B84" s="60"/>
      <c r="C84" s="60"/>
      <c r="D84" s="60"/>
      <c r="E84" s="60"/>
      <c r="F84" s="60"/>
      <c r="G84" s="60"/>
      <c r="H84" s="60"/>
      <c r="I84" s="60"/>
      <c r="J84" s="60"/>
    </row>
    <row r="85" spans="1:10" ht="15">
      <c r="A85" s="60"/>
      <c r="B85" s="60"/>
      <c r="C85" s="60"/>
      <c r="D85" s="60"/>
      <c r="E85" s="60"/>
      <c r="F85" s="60"/>
      <c r="G85" s="60"/>
      <c r="H85" s="60"/>
      <c r="I85" s="60"/>
      <c r="J85" s="60"/>
    </row>
    <row r="86" spans="1:10" ht="15">
      <c r="A86" s="60"/>
      <c r="B86" s="60"/>
      <c r="C86" s="60"/>
      <c r="D86" s="60"/>
      <c r="E86" s="60"/>
      <c r="F86" s="60"/>
      <c r="G86" s="60"/>
      <c r="H86" s="60"/>
      <c r="I86" s="60"/>
      <c r="J86" s="60"/>
    </row>
    <row r="87" spans="1:10" ht="15">
      <c r="A87" s="60"/>
      <c r="B87" s="60"/>
      <c r="C87" s="60"/>
      <c r="D87" s="60"/>
      <c r="E87" s="60"/>
      <c r="F87" s="60"/>
      <c r="G87" s="60"/>
      <c r="H87" s="60"/>
      <c r="I87" s="60"/>
      <c r="J87" s="60"/>
    </row>
    <row r="88" spans="1:10" ht="15">
      <c r="A88" s="60"/>
      <c r="B88" s="60"/>
      <c r="C88" s="60"/>
      <c r="D88" s="60"/>
      <c r="E88" s="60"/>
      <c r="F88" s="60"/>
      <c r="G88" s="60"/>
      <c r="H88" s="60"/>
      <c r="I88" s="60"/>
      <c r="J88" s="60"/>
    </row>
    <row r="89" spans="1:10" ht="15">
      <c r="A89" s="60"/>
      <c r="B89" s="60"/>
      <c r="C89" s="60"/>
      <c r="D89" s="60"/>
      <c r="E89" s="60"/>
      <c r="F89" s="60"/>
      <c r="G89" s="60"/>
      <c r="H89" s="60"/>
      <c r="I89" s="60"/>
      <c r="J89" s="60"/>
    </row>
    <row r="90" spans="1:10" ht="15">
      <c r="A90" s="60"/>
      <c r="B90" s="60"/>
      <c r="C90" s="60"/>
      <c r="D90" s="60"/>
      <c r="E90" s="60"/>
      <c r="F90" s="60"/>
      <c r="G90" s="60"/>
      <c r="H90" s="60"/>
      <c r="I90" s="60"/>
      <c r="J90" s="60"/>
    </row>
    <row r="91" spans="1:10" ht="15">
      <c r="A91" s="60"/>
      <c r="B91" s="60"/>
      <c r="C91" s="60"/>
      <c r="D91" s="60"/>
      <c r="E91" s="60"/>
      <c r="F91" s="60"/>
      <c r="G91" s="60"/>
      <c r="H91" s="60"/>
      <c r="I91" s="60"/>
      <c r="J91" s="60"/>
    </row>
    <row r="92" spans="1:10" ht="15">
      <c r="A92" s="60"/>
      <c r="B92" s="60"/>
      <c r="C92" s="60"/>
      <c r="D92" s="60"/>
      <c r="E92" s="60"/>
      <c r="F92" s="60"/>
      <c r="G92" s="60"/>
      <c r="H92" s="60"/>
      <c r="I92" s="60"/>
      <c r="J92" s="60"/>
    </row>
    <row r="93" spans="1:10" ht="15">
      <c r="A93" s="60"/>
      <c r="B93" s="60"/>
      <c r="C93" s="60"/>
      <c r="D93" s="60"/>
      <c r="E93" s="60"/>
      <c r="F93" s="60"/>
      <c r="G93" s="60"/>
      <c r="H93" s="60"/>
      <c r="I93" s="60"/>
      <c r="J93" s="60"/>
    </row>
    <row r="94" spans="1:10" ht="15">
      <c r="A94" s="60"/>
      <c r="B94" s="60"/>
      <c r="C94" s="60"/>
      <c r="D94" s="60"/>
      <c r="E94" s="60"/>
      <c r="F94" s="60"/>
      <c r="G94" s="60"/>
      <c r="H94" s="60"/>
      <c r="I94" s="60"/>
      <c r="J94" s="60"/>
    </row>
    <row r="95" spans="1:10" ht="15">
      <c r="A95" s="60"/>
      <c r="B95" s="60"/>
      <c r="C95" s="60"/>
      <c r="D95" s="60"/>
      <c r="E95" s="60"/>
      <c r="F95" s="60"/>
      <c r="G95" s="60"/>
      <c r="H95" s="60"/>
      <c r="I95" s="60"/>
      <c r="J95" s="60"/>
    </row>
    <row r="96" spans="1:10" ht="15">
      <c r="A96" s="60"/>
      <c r="B96" s="60"/>
      <c r="C96" s="60"/>
      <c r="D96" s="60"/>
      <c r="E96" s="60"/>
      <c r="F96" s="60"/>
      <c r="G96" s="60"/>
      <c r="H96" s="60"/>
      <c r="I96" s="60"/>
      <c r="J96" s="60"/>
    </row>
    <row r="97" spans="1:10" ht="15">
      <c r="A97" s="60"/>
      <c r="B97" s="60"/>
      <c r="C97" s="60"/>
      <c r="D97" s="60"/>
      <c r="E97" s="60"/>
      <c r="F97" s="60"/>
      <c r="G97" s="60"/>
      <c r="H97" s="60"/>
      <c r="I97" s="60"/>
      <c r="J97" s="60"/>
    </row>
    <row r="98" spans="1:10" ht="15">
      <c r="A98" s="60"/>
      <c r="B98" s="60"/>
      <c r="C98" s="60"/>
      <c r="D98" s="60"/>
      <c r="E98" s="60"/>
      <c r="F98" s="60"/>
      <c r="G98" s="60"/>
      <c r="H98" s="60"/>
      <c r="I98" s="60"/>
      <c r="J98" s="60"/>
    </row>
    <row r="99" spans="1:10" ht="15">
      <c r="A99" s="60"/>
      <c r="B99" s="60"/>
      <c r="C99" s="60"/>
      <c r="D99" s="60"/>
      <c r="E99" s="60"/>
      <c r="F99" s="60"/>
      <c r="G99" s="60"/>
      <c r="H99" s="60"/>
      <c r="I99" s="60"/>
      <c r="J99" s="60"/>
    </row>
    <row r="100" spans="1:10" ht="15">
      <c r="A100" s="60"/>
      <c r="B100" s="60"/>
      <c r="C100" s="60"/>
      <c r="D100" s="60"/>
      <c r="E100" s="60"/>
      <c r="F100" s="60"/>
      <c r="G100" s="60"/>
      <c r="H100" s="60"/>
      <c r="I100" s="60"/>
      <c r="J100" s="60"/>
    </row>
    <row r="101" spans="1:10" ht="15">
      <c r="A101" s="60"/>
      <c r="B101" s="60"/>
      <c r="C101" s="60"/>
      <c r="D101" s="60"/>
      <c r="E101" s="60"/>
      <c r="F101" s="60"/>
      <c r="G101" s="60"/>
      <c r="H101" s="60"/>
      <c r="I101" s="60"/>
      <c r="J101" s="60"/>
    </row>
    <row r="102" spans="1:10" ht="15">
      <c r="A102" s="60"/>
      <c r="B102" s="60"/>
      <c r="C102" s="60"/>
      <c r="D102" s="60"/>
      <c r="E102" s="60"/>
      <c r="F102" s="60"/>
      <c r="G102" s="60"/>
      <c r="H102" s="60"/>
      <c r="I102" s="60"/>
      <c r="J102" s="60"/>
    </row>
    <row r="103" spans="1:10" ht="15">
      <c r="A103" s="60"/>
      <c r="B103" s="60"/>
      <c r="C103" s="60"/>
      <c r="D103" s="60"/>
      <c r="E103" s="60"/>
      <c r="F103" s="60"/>
      <c r="G103" s="60"/>
      <c r="H103" s="60"/>
      <c r="I103" s="60"/>
      <c r="J103" s="60"/>
    </row>
    <row r="104" spans="1:10" ht="15">
      <c r="A104" s="60"/>
      <c r="B104" s="60"/>
      <c r="C104" s="60"/>
      <c r="D104" s="60"/>
      <c r="E104" s="60"/>
      <c r="F104" s="60"/>
      <c r="G104" s="60"/>
      <c r="H104" s="60"/>
      <c r="I104" s="60"/>
      <c r="J104" s="60"/>
    </row>
    <row r="105" spans="1:10" ht="15">
      <c r="A105" s="60"/>
      <c r="B105" s="60"/>
      <c r="C105" s="60"/>
      <c r="D105" s="60"/>
      <c r="E105" s="60"/>
      <c r="F105" s="60"/>
      <c r="G105" s="60"/>
      <c r="H105" s="60"/>
      <c r="I105" s="60"/>
      <c r="J105" s="60"/>
    </row>
    <row r="106" spans="1:10" ht="15">
      <c r="A106" s="60"/>
      <c r="B106" s="60"/>
      <c r="C106" s="60"/>
      <c r="D106" s="60"/>
      <c r="E106" s="60"/>
      <c r="F106" s="60"/>
      <c r="G106" s="60"/>
      <c r="H106" s="60"/>
      <c r="I106" s="60"/>
      <c r="J106" s="60"/>
    </row>
    <row r="107" spans="1:10" ht="15">
      <c r="A107" s="60"/>
      <c r="B107" s="60"/>
      <c r="C107" s="60"/>
      <c r="D107" s="60"/>
      <c r="E107" s="60"/>
      <c r="F107" s="60"/>
      <c r="G107" s="60"/>
      <c r="H107" s="60"/>
      <c r="I107" s="60"/>
      <c r="J107" s="60"/>
    </row>
    <row r="108" spans="1:10" ht="15">
      <c r="A108" s="60"/>
      <c r="B108" s="60"/>
      <c r="C108" s="60"/>
      <c r="D108" s="60"/>
      <c r="E108" s="60"/>
      <c r="F108" s="60"/>
      <c r="G108" s="60"/>
      <c r="H108" s="60"/>
      <c r="I108" s="60"/>
      <c r="J108" s="60"/>
    </row>
    <row r="109" spans="1:10" ht="15">
      <c r="A109" s="60"/>
      <c r="B109" s="60"/>
      <c r="C109" s="60"/>
      <c r="D109" s="60"/>
      <c r="E109" s="60"/>
      <c r="F109" s="60"/>
      <c r="G109" s="60"/>
      <c r="H109" s="60"/>
      <c r="I109" s="60"/>
      <c r="J109" s="60"/>
    </row>
    <row r="110" spans="1:10" ht="15">
      <c r="A110" s="60"/>
      <c r="B110" s="60"/>
      <c r="C110" s="60"/>
      <c r="D110" s="60"/>
      <c r="E110" s="60"/>
      <c r="F110" s="60"/>
      <c r="G110" s="60"/>
      <c r="H110" s="60"/>
      <c r="I110" s="60"/>
      <c r="J110" s="60"/>
    </row>
    <row r="111" spans="1:10" ht="15">
      <c r="A111" s="60"/>
      <c r="B111" s="60"/>
      <c r="C111" s="60"/>
      <c r="D111" s="60"/>
      <c r="E111" s="60"/>
      <c r="F111" s="60"/>
      <c r="G111" s="60"/>
      <c r="H111" s="60"/>
      <c r="I111" s="60"/>
      <c r="J111" s="60"/>
    </row>
    <row r="112" spans="1:10" ht="15">
      <c r="A112" s="60"/>
      <c r="B112" s="60"/>
      <c r="C112" s="60"/>
      <c r="D112" s="60"/>
      <c r="E112" s="60"/>
      <c r="F112" s="60"/>
      <c r="G112" s="60"/>
      <c r="H112" s="60"/>
      <c r="I112" s="60"/>
      <c r="J112" s="60"/>
    </row>
    <row r="113" spans="1:10" ht="15">
      <c r="A113" s="60"/>
      <c r="B113" s="60"/>
      <c r="C113" s="60"/>
      <c r="D113" s="60"/>
      <c r="E113" s="60"/>
      <c r="F113" s="60"/>
      <c r="G113" s="60"/>
      <c r="H113" s="60"/>
      <c r="I113" s="60"/>
      <c r="J113" s="60"/>
    </row>
  </sheetData>
  <mergeCells count="2">
    <mergeCell ref="C28:E28"/>
    <mergeCell ref="A38:A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29" sqref="D29"/>
    </sheetView>
  </sheetViews>
  <sheetFormatPr baseColWidth="10" defaultRowHeight="12.75"/>
  <cols>
    <col min="2" max="2" width="18.7109375" customWidth="1"/>
    <col min="4" max="4" width="15.140625" bestFit="1" customWidth="1"/>
    <col min="5" max="5" width="3.5703125" customWidth="1"/>
    <col min="6" max="6" width="26.85546875" customWidth="1"/>
    <col min="8" max="8" width="20.42578125" bestFit="1" customWidth="1"/>
  </cols>
  <sheetData>
    <row r="1" spans="1:8" ht="15">
      <c r="A1" s="60"/>
      <c r="B1" s="60"/>
      <c r="C1" s="60"/>
      <c r="D1" s="60"/>
      <c r="E1" s="60"/>
      <c r="F1" s="60"/>
      <c r="G1" s="60"/>
      <c r="H1" s="60"/>
    </row>
    <row r="2" spans="1:8" ht="15">
      <c r="A2" s="60"/>
      <c r="B2" s="88" t="s">
        <v>87</v>
      </c>
      <c r="C2" s="88" t="s">
        <v>88</v>
      </c>
      <c r="D2" s="88" t="s">
        <v>89</v>
      </c>
      <c r="E2" s="111" t="s">
        <v>90</v>
      </c>
      <c r="F2" s="112"/>
      <c r="G2" s="88" t="s">
        <v>91</v>
      </c>
      <c r="H2" s="88" t="s">
        <v>92</v>
      </c>
    </row>
    <row r="3" spans="1:8" ht="15">
      <c r="A3" s="60"/>
      <c r="B3" s="74" t="s">
        <v>93</v>
      </c>
      <c r="C3" s="89">
        <v>44027</v>
      </c>
      <c r="D3" s="90">
        <v>-50000</v>
      </c>
      <c r="E3" s="91"/>
      <c r="F3" s="92">
        <v>0.5</v>
      </c>
      <c r="G3" s="93">
        <f t="shared" ref="G3:G6" si="0">$C$9^F3</f>
        <v>1.0076256599053695</v>
      </c>
      <c r="H3" s="68">
        <f>D3*G3</f>
        <v>-50381.28299526847</v>
      </c>
    </row>
    <row r="4" spans="1:8" ht="15">
      <c r="A4" s="60"/>
      <c r="B4" s="74" t="s">
        <v>94</v>
      </c>
      <c r="C4" s="89">
        <v>44044</v>
      </c>
      <c r="D4" s="90">
        <v>-30000</v>
      </c>
      <c r="E4" s="94"/>
      <c r="F4" s="95">
        <v>0</v>
      </c>
      <c r="G4" s="93">
        <f t="shared" si="0"/>
        <v>1</v>
      </c>
      <c r="H4" s="68">
        <f>D4*G4</f>
        <v>-30000</v>
      </c>
    </row>
    <row r="5" spans="1:8" ht="15">
      <c r="A5" s="60"/>
      <c r="B5" s="74" t="s">
        <v>95</v>
      </c>
      <c r="C5" s="89">
        <v>44089</v>
      </c>
      <c r="D5" s="90">
        <v>-15000</v>
      </c>
      <c r="E5" s="94" t="s">
        <v>96</v>
      </c>
      <c r="F5" s="96">
        <v>1.5</v>
      </c>
      <c r="G5" s="93">
        <f t="shared" si="0"/>
        <v>1.0230518752204629</v>
      </c>
      <c r="H5" s="68">
        <f>D5/G5</f>
        <v>-14662.013103458286</v>
      </c>
    </row>
    <row r="6" spans="1:8" ht="15">
      <c r="A6" s="60"/>
      <c r="B6" s="74" t="s">
        <v>97</v>
      </c>
      <c r="C6" s="89">
        <v>44075</v>
      </c>
      <c r="D6" s="68">
        <v>400000</v>
      </c>
      <c r="E6" s="94" t="s">
        <v>96</v>
      </c>
      <c r="F6" s="96">
        <v>1</v>
      </c>
      <c r="G6" s="93">
        <f t="shared" si="0"/>
        <v>1.0153094704997312</v>
      </c>
      <c r="H6" s="68">
        <f>D6/G6</f>
        <v>393968.5501043555</v>
      </c>
    </row>
    <row r="7" spans="1:8" ht="15">
      <c r="A7" s="60"/>
      <c r="E7" s="60"/>
      <c r="F7" s="87"/>
      <c r="G7" s="87"/>
      <c r="H7" s="87"/>
    </row>
    <row r="8" spans="1:8" ht="15">
      <c r="A8" s="60"/>
      <c r="B8" s="87"/>
      <c r="C8" s="87"/>
      <c r="D8" s="87"/>
      <c r="E8" s="87"/>
      <c r="F8" s="87"/>
      <c r="G8" s="87"/>
      <c r="H8" s="87"/>
    </row>
    <row r="9" spans="1:8" ht="15">
      <c r="A9" s="60"/>
      <c r="B9" s="88" t="s">
        <v>98</v>
      </c>
      <c r="C9" s="97">
        <f>C10^(1/12)</f>
        <v>1.0153094704997312</v>
      </c>
      <c r="D9" s="60"/>
      <c r="E9" s="60"/>
      <c r="F9" s="60"/>
      <c r="G9" s="60"/>
      <c r="H9" s="60"/>
    </row>
    <row r="10" spans="1:8" ht="15">
      <c r="A10" s="60"/>
      <c r="B10" s="88" t="s">
        <v>99</v>
      </c>
      <c r="C10" s="98">
        <v>1.2</v>
      </c>
      <c r="D10" s="99">
        <v>0.2</v>
      </c>
      <c r="E10" s="60"/>
      <c r="F10" s="60"/>
      <c r="G10" s="60"/>
      <c r="H10" s="60"/>
    </row>
    <row r="11" spans="1:8" ht="15">
      <c r="A11" s="60"/>
      <c r="B11" s="60"/>
      <c r="C11" s="60"/>
      <c r="D11" s="60"/>
      <c r="E11" s="60"/>
      <c r="F11" s="60"/>
      <c r="G11" s="81" t="s">
        <v>100</v>
      </c>
      <c r="H11" s="60"/>
    </row>
    <row r="12" spans="1:8" ht="15.75" thickBot="1">
      <c r="A12" s="60"/>
      <c r="B12" s="60"/>
      <c r="C12" s="60"/>
      <c r="D12" s="60"/>
      <c r="E12" s="60"/>
      <c r="F12" s="60"/>
      <c r="G12" s="60"/>
      <c r="H12" s="60"/>
    </row>
    <row r="13" spans="1:8" ht="15.75" thickBot="1">
      <c r="A13" s="60"/>
      <c r="B13" s="60"/>
      <c r="C13" s="100" t="s">
        <v>101</v>
      </c>
      <c r="D13" s="101">
        <f>SUM(D3:D6)</f>
        <v>305000</v>
      </c>
      <c r="E13" s="60"/>
      <c r="F13" s="60"/>
      <c r="G13" s="60"/>
      <c r="H13" s="60"/>
    </row>
    <row r="14" spans="1:8" ht="15.75" thickBot="1">
      <c r="A14" s="60"/>
      <c r="B14" s="60"/>
      <c r="C14" s="100" t="s">
        <v>102</v>
      </c>
      <c r="D14" s="101">
        <f>SUM(H3:H6)</f>
        <v>298925.25400562875</v>
      </c>
      <c r="E14" s="60"/>
      <c r="F14" s="60"/>
      <c r="G14" s="60"/>
      <c r="H14" s="60"/>
    </row>
  </sheetData>
  <mergeCells count="1"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Ejercicio 1</vt:lpstr>
      <vt:lpstr>Ejercicio 2</vt:lpstr>
      <vt:lpstr>Ejercicio 3</vt:lpstr>
      <vt:lpstr>Ejercicio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Karina López</cp:lastModifiedBy>
  <dcterms:created xsi:type="dcterms:W3CDTF">2003-12-29T10:27:06Z</dcterms:created>
  <dcterms:modified xsi:type="dcterms:W3CDTF">2024-11-20T18:32:42Z</dcterms:modified>
</cp:coreProperties>
</file>