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ocuments\Costos para Ing\"/>
    </mc:Choice>
  </mc:AlternateContent>
  <xr:revisionPtr revIDLastSave="0" documentId="13_ncr:1_{5E7CD353-8D4D-4E08-A818-DEDD5C627D7E}" xr6:coauthVersionLast="47" xr6:coauthVersionMax="47" xr10:uidLastSave="{00000000-0000-0000-0000-000000000000}"/>
  <bookViews>
    <workbookView xWindow="-120" yWindow="-120" windowWidth="20730" windowHeight="11160" activeTab="1" xr2:uid="{67760DB7-0042-44E3-B300-FE1F1601187C}"/>
  </bookViews>
  <sheets>
    <sheet name="La Cumplidora" sheetId="2" r:id="rId1"/>
    <sheet name="Salvaremos" sheetId="1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J22" i="1"/>
  <c r="G22" i="1"/>
  <c r="B57" i="2" l="1"/>
  <c r="D56" i="2"/>
  <c r="C56" i="2"/>
  <c r="B56" i="2"/>
  <c r="C43" i="2"/>
  <c r="F42" i="2"/>
  <c r="F43" i="2"/>
  <c r="F44" i="2"/>
  <c r="F45" i="2"/>
  <c r="F41" i="2"/>
  <c r="E42" i="2"/>
  <c r="D42" i="2"/>
  <c r="C42" i="2"/>
  <c r="E41" i="2"/>
  <c r="D41" i="2"/>
  <c r="C41" i="2"/>
  <c r="C35" i="2"/>
  <c r="E35" i="2"/>
  <c r="D35" i="2"/>
  <c r="E34" i="2"/>
  <c r="D34" i="2"/>
  <c r="C34" i="2"/>
  <c r="E33" i="2"/>
  <c r="D33" i="2"/>
  <c r="C33" i="2"/>
  <c r="C32" i="2"/>
  <c r="E32" i="2"/>
  <c r="D32" i="2"/>
  <c r="E31" i="2"/>
  <c r="D31" i="2"/>
  <c r="C31" i="2"/>
  <c r="F17" i="2"/>
  <c r="C17" i="2"/>
  <c r="C16" i="2"/>
  <c r="E14" i="2"/>
  <c r="D14" i="2"/>
  <c r="C14" i="2"/>
  <c r="E13" i="2"/>
  <c r="D13" i="2"/>
  <c r="C13" i="2"/>
  <c r="F12" i="2"/>
  <c r="E12" i="2"/>
  <c r="D12" i="2"/>
  <c r="C12" i="2"/>
  <c r="C45" i="2"/>
  <c r="E23" i="2"/>
  <c r="E24" i="2"/>
  <c r="E25" i="2"/>
  <c r="E26" i="2"/>
  <c r="C44" i="2" s="1"/>
  <c r="E27" i="2"/>
  <c r="D45" i="2"/>
  <c r="E45" i="2"/>
  <c r="D55" i="2"/>
  <c r="C54" i="2"/>
  <c r="C51" i="2"/>
  <c r="D51" i="2"/>
  <c r="C52" i="2"/>
  <c r="D52" i="2"/>
  <c r="C53" i="2"/>
  <c r="D53" i="2"/>
  <c r="B52" i="2"/>
  <c r="B53" i="2"/>
  <c r="B51" i="2"/>
  <c r="D44" i="2"/>
  <c r="E44" i="2"/>
  <c r="D43" i="2"/>
  <c r="E43" i="2"/>
  <c r="C55" i="2"/>
  <c r="D54" i="2"/>
  <c r="D15" i="2"/>
  <c r="D16" i="2" s="1"/>
  <c r="D17" i="2" s="1"/>
  <c r="F7" i="1"/>
  <c r="F8" i="1"/>
  <c r="F9" i="1"/>
  <c r="F10" i="1"/>
  <c r="F11" i="1"/>
  <c r="F12" i="1"/>
  <c r="F13" i="1"/>
  <c r="F14" i="1"/>
  <c r="F15" i="1"/>
  <c r="F16" i="1"/>
  <c r="F17" i="1"/>
  <c r="F6" i="1"/>
  <c r="B54" i="2" l="1"/>
  <c r="E54" i="2" s="1"/>
  <c r="D46" i="2"/>
  <c r="C57" i="2" s="1"/>
  <c r="C58" i="2" s="1"/>
  <c r="B55" i="2"/>
  <c r="E55" i="2" s="1"/>
  <c r="E46" i="2"/>
  <c r="D57" i="2" s="1"/>
  <c r="D58" i="2" s="1"/>
  <c r="C46" i="2"/>
  <c r="F13" i="2"/>
  <c r="E15" i="2"/>
  <c r="E16" i="2" s="1"/>
  <c r="E17" i="2" s="1"/>
  <c r="C15" i="2"/>
  <c r="K48" i="1"/>
  <c r="L48" i="1"/>
  <c r="J48" i="1"/>
  <c r="H48" i="1"/>
  <c r="I48" i="1"/>
  <c r="G48" i="1"/>
  <c r="K45" i="1"/>
  <c r="L45" i="1"/>
  <c r="J45" i="1"/>
  <c r="H45" i="1"/>
  <c r="I45" i="1"/>
  <c r="G45" i="1"/>
  <c r="K44" i="1"/>
  <c r="L44" i="1"/>
  <c r="J44" i="1"/>
  <c r="H44" i="1"/>
  <c r="I44" i="1"/>
  <c r="G44" i="1"/>
  <c r="K43" i="1"/>
  <c r="L43" i="1"/>
  <c r="J43" i="1"/>
  <c r="H43" i="1"/>
  <c r="I43" i="1"/>
  <c r="G43" i="1"/>
  <c r="K41" i="1"/>
  <c r="L41" i="1"/>
  <c r="J41" i="1"/>
  <c r="H41" i="1"/>
  <c r="I41" i="1"/>
  <c r="G41" i="1"/>
  <c r="K40" i="1"/>
  <c r="L40" i="1"/>
  <c r="J40" i="1"/>
  <c r="H40" i="1"/>
  <c r="I40" i="1"/>
  <c r="G40" i="1"/>
  <c r="K39" i="1"/>
  <c r="L39" i="1"/>
  <c r="J39" i="1"/>
  <c r="H39" i="1"/>
  <c r="I39" i="1"/>
  <c r="G39" i="1"/>
  <c r="K37" i="1"/>
  <c r="L37" i="1"/>
  <c r="J37" i="1"/>
  <c r="H37" i="1"/>
  <c r="I37" i="1"/>
  <c r="G37" i="1"/>
  <c r="K36" i="1"/>
  <c r="L36" i="1"/>
  <c r="J36" i="1"/>
  <c r="H36" i="1"/>
  <c r="I36" i="1"/>
  <c r="G36" i="1"/>
  <c r="K35" i="1"/>
  <c r="L35" i="1"/>
  <c r="J35" i="1"/>
  <c r="H35" i="1"/>
  <c r="I35" i="1"/>
  <c r="G35" i="1"/>
  <c r="K34" i="1"/>
  <c r="L34" i="1"/>
  <c r="J34" i="1"/>
  <c r="H34" i="1"/>
  <c r="I34" i="1"/>
  <c r="G34" i="1"/>
  <c r="K30" i="1"/>
  <c r="L30" i="1"/>
  <c r="K31" i="1"/>
  <c r="L31" i="1"/>
  <c r="K32" i="1"/>
  <c r="K50" i="1" s="1"/>
  <c r="D56" i="1" s="1"/>
  <c r="D57" i="1" s="1"/>
  <c r="L32" i="1"/>
  <c r="L50" i="1" s="1"/>
  <c r="E56" i="1" s="1"/>
  <c r="E57" i="1" s="1"/>
  <c r="J32" i="1"/>
  <c r="C56" i="1" s="1"/>
  <c r="C57" i="1" s="1"/>
  <c r="J31" i="1"/>
  <c r="J30" i="1"/>
  <c r="H30" i="1"/>
  <c r="I30" i="1"/>
  <c r="H31" i="1"/>
  <c r="I31" i="1"/>
  <c r="H32" i="1"/>
  <c r="I32" i="1"/>
  <c r="G32" i="1"/>
  <c r="G31" i="1"/>
  <c r="G30" i="1"/>
  <c r="K28" i="1"/>
  <c r="L28" i="1"/>
  <c r="J28" i="1"/>
  <c r="H28" i="1"/>
  <c r="I28" i="1"/>
  <c r="G28" i="1"/>
  <c r="K27" i="1"/>
  <c r="L27" i="1"/>
  <c r="J27" i="1"/>
  <c r="H27" i="1"/>
  <c r="I27" i="1"/>
  <c r="G27" i="1"/>
  <c r="K26" i="1"/>
  <c r="L26" i="1"/>
  <c r="J26" i="1"/>
  <c r="H26" i="1"/>
  <c r="I26" i="1"/>
  <c r="G26" i="1"/>
  <c r="K24" i="1"/>
  <c r="L24" i="1"/>
  <c r="J24" i="1"/>
  <c r="H24" i="1"/>
  <c r="I24" i="1"/>
  <c r="G24" i="1"/>
  <c r="K23" i="1"/>
  <c r="L23" i="1"/>
  <c r="J23" i="1"/>
  <c r="H23" i="1"/>
  <c r="I23" i="1"/>
  <c r="G23" i="1"/>
  <c r="K22" i="1"/>
  <c r="L22" i="1"/>
  <c r="H22" i="1"/>
  <c r="I22" i="1"/>
  <c r="E10" i="1"/>
  <c r="D46" i="1"/>
  <c r="D33" i="1"/>
  <c r="B58" i="2" l="1"/>
  <c r="E56" i="2"/>
  <c r="F16" i="2"/>
  <c r="E57" i="2" l="1"/>
  <c r="E58" i="2" s="1"/>
</calcChain>
</file>

<file path=xl/sharedStrings.xml><?xml version="1.0" encoding="utf-8"?>
<sst xmlns="http://schemas.openxmlformats.org/spreadsheetml/2006/main" count="176" uniqueCount="122">
  <si>
    <t>Ejercicio "Salvaremos SA"</t>
  </si>
  <si>
    <t>Parte 3)</t>
  </si>
  <si>
    <t>CAT. A</t>
  </si>
  <si>
    <t>CAT. B</t>
  </si>
  <si>
    <t>CAT. C</t>
  </si>
  <si>
    <t>DEPARTAMENTOS</t>
  </si>
  <si>
    <t>ACTIVIDADES</t>
  </si>
  <si>
    <t>IMPORTE</t>
  </si>
  <si>
    <t>INDUCTOR</t>
  </si>
  <si>
    <t>CANTIDAD</t>
  </si>
  <si>
    <t>GTOS . DE PRODUCCION</t>
  </si>
  <si>
    <t>Recepción de Vehiculos</t>
  </si>
  <si>
    <t>Programación de entregas</t>
  </si>
  <si>
    <t>Ordenes de entrega-devolucion</t>
  </si>
  <si>
    <t>Programación de devoluciones</t>
  </si>
  <si>
    <t>Entrevistas con Empresas</t>
  </si>
  <si>
    <t>Nº  de clientes</t>
  </si>
  <si>
    <t>Administración de Flota</t>
  </si>
  <si>
    <t>Recibo y entrega de datos a Recepción</t>
  </si>
  <si>
    <t>Asignación de Vehiculos</t>
  </si>
  <si>
    <t>Administración del Garage</t>
  </si>
  <si>
    <t>Nº  de vehiculos</t>
  </si>
  <si>
    <t>Mantenimiento de Flota</t>
  </si>
  <si>
    <t>Lavado - Nafta - Chequeos</t>
  </si>
  <si>
    <t>Mantenimiento de los vehículos</t>
  </si>
  <si>
    <t>Administración de reparaciones</t>
  </si>
  <si>
    <t>GTO. DE ADM. Y VTAS.</t>
  </si>
  <si>
    <t>Contabilidad</t>
  </si>
  <si>
    <t>Administrar clientes</t>
  </si>
  <si>
    <t>Hacer facturas</t>
  </si>
  <si>
    <t>Nº  de facturas</t>
  </si>
  <si>
    <t>Hacer contabilidad</t>
  </si>
  <si>
    <t>Nº  de asientos</t>
  </si>
  <si>
    <t>Gestionar cobros y pagos</t>
  </si>
  <si>
    <t>Nº  de transacciones</t>
  </si>
  <si>
    <t>Recursos Humanos</t>
  </si>
  <si>
    <t>Seleccionar empleados</t>
  </si>
  <si>
    <t>Nº  de empleados seleccionados</t>
  </si>
  <si>
    <t>Evaluar empleados</t>
  </si>
  <si>
    <t>Nº  de empleados</t>
  </si>
  <si>
    <t>Gestionar las nóminas y seguros sociales</t>
  </si>
  <si>
    <t>Comercial</t>
  </si>
  <si>
    <t>Confeccionar catálogos</t>
  </si>
  <si>
    <t>Nº  de productos</t>
  </si>
  <si>
    <t>Visitar clientes</t>
  </si>
  <si>
    <t>Nº  de clientes visitados</t>
  </si>
  <si>
    <t>Servicio post-venta</t>
  </si>
  <si>
    <t>Nº  de clientes con serv. Post-vta.</t>
  </si>
  <si>
    <t>Nº  de facturas del exterior</t>
  </si>
  <si>
    <t>Otros gastos</t>
  </si>
  <si>
    <t>Categoría A</t>
  </si>
  <si>
    <t>Categoria B</t>
  </si>
  <si>
    <t>Categoría C</t>
  </si>
  <si>
    <t>Ordenes de entrega-devolución</t>
  </si>
  <si>
    <t>Nº de clientes</t>
  </si>
  <si>
    <t>Nº de vehículos</t>
  </si>
  <si>
    <t>Nº de facturas</t>
  </si>
  <si>
    <t>Nº de asientos</t>
  </si>
  <si>
    <t>Nº de transacciones</t>
  </si>
  <si>
    <t>Nº de empleados seleccionados</t>
  </si>
  <si>
    <t>Nº de empleados</t>
  </si>
  <si>
    <t>Nº de productos</t>
  </si>
  <si>
    <t>Nº de clientes visitados</t>
  </si>
  <si>
    <t>Nº de clientes con servicio posrt-vta.</t>
  </si>
  <si>
    <t>Nº de facturas del exterior</t>
  </si>
  <si>
    <t>TOTAL CI:</t>
  </si>
  <si>
    <t>Importes CI ($):</t>
  </si>
  <si>
    <t>Costos totales ($):</t>
  </si>
  <si>
    <t>Costos directos ($):</t>
  </si>
  <si>
    <t>Costos Indirectos ($):</t>
  </si>
  <si>
    <t>Tasa Inductores:</t>
  </si>
  <si>
    <t>Total</t>
  </si>
  <si>
    <t>Ejercicio La Cumplidora</t>
  </si>
  <si>
    <t>Parte 1)</t>
  </si>
  <si>
    <t>Supermercado</t>
  </si>
  <si>
    <t>Cadena Alm.</t>
  </si>
  <si>
    <t>Panadería</t>
  </si>
  <si>
    <t>TOTAL</t>
  </si>
  <si>
    <t>Ingresos/entrega</t>
  </si>
  <si>
    <t>Costos D. /entrega</t>
  </si>
  <si>
    <t>Nº entregas</t>
  </si>
  <si>
    <t>INGRESOS</t>
  </si>
  <si>
    <t>COSTOS DIR.</t>
  </si>
  <si>
    <t>% ingresos</t>
  </si>
  <si>
    <t>COSTOS IND.</t>
  </si>
  <si>
    <t>Margen Operación</t>
  </si>
  <si>
    <t>% Marg. Operación</t>
  </si>
  <si>
    <t>Ingresos/entrega * N entr.</t>
  </si>
  <si>
    <t>C.D./entrega * N entr.</t>
  </si>
  <si>
    <t>%ing. * C.I. totales</t>
  </si>
  <si>
    <t>Ingresos - Costos</t>
  </si>
  <si>
    <t>Parte 2)</t>
  </si>
  <si>
    <t>Tasa de los inductores</t>
  </si>
  <si>
    <t>Actividades</t>
  </si>
  <si>
    <t>Supermercados</t>
  </si>
  <si>
    <t>Panaderías</t>
  </si>
  <si>
    <t>Recep. pedidos</t>
  </si>
  <si>
    <t>Ordenar compras</t>
  </si>
  <si>
    <t>Preparar pedidos</t>
  </si>
  <si>
    <t>Entregar pedidos</t>
  </si>
  <si>
    <t>Acondicionar entr.</t>
  </si>
  <si>
    <t>Costo ($)</t>
  </si>
  <si>
    <t>Costo Super. ($)</t>
  </si>
  <si>
    <t>Costo Cad. A. ($)</t>
  </si>
  <si>
    <t>Costo Pan. ($)</t>
  </si>
  <si>
    <t>Total:</t>
  </si>
  <si>
    <t>Inductores de costos</t>
  </si>
  <si>
    <t xml:space="preserve">Nº total de pedidos recibidos </t>
  </si>
  <si>
    <t>Nº promedio de renglones por pedido</t>
  </si>
  <si>
    <t>Nº promedio de cajas enviadas por entrega</t>
  </si>
  <si>
    <t xml:space="preserve">Nº total de entregas a clientes </t>
  </si>
  <si>
    <t>Nº horas utilizadas p/acondicionar en góndolas
por entrega</t>
  </si>
  <si>
    <t>Cadena de Alim.</t>
  </si>
  <si>
    <t>Inductor</t>
  </si>
  <si>
    <t>Parte 4)</t>
  </si>
  <si>
    <t>Parte 5)</t>
  </si>
  <si>
    <t>Tipo de Inductor</t>
  </si>
  <si>
    <t>Transacción</t>
  </si>
  <si>
    <t>Duración</t>
  </si>
  <si>
    <t xml:space="preserve">Nº promedio de renglones </t>
  </si>
  <si>
    <t xml:space="preserve">Nº promedio de cajas enviadas </t>
  </si>
  <si>
    <t>Nº horas utilizadas p/acondicionar en góndolas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</si>
</sst>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8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0" fontId="8" fillId="0" borderId="1" xfId="0" applyFont="1" applyBorder="1"/>
    <xf numFmtId="2" fontId="8" fillId="0" borderId="1" xfId="0" applyNumberFormat="1" applyFont="1" applyBorder="1"/>
    <xf numFmtId="0" fontId="9" fillId="0" borderId="1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 readingOrder="1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 readingOrder="1"/>
    </xf>
    <xf numFmtId="165" fontId="12" fillId="0" borderId="1" xfId="1" applyNumberFormat="1" applyFont="1" applyBorder="1" applyAlignment="1">
      <alignment horizontal="center" vertical="center" wrapText="1" readingOrder="1"/>
    </xf>
    <xf numFmtId="165" fontId="11" fillId="0" borderId="1" xfId="1" applyNumberFormat="1" applyFont="1" applyBorder="1" applyAlignment="1">
      <alignment horizontal="center" vertical="top" wrapText="1"/>
    </xf>
    <xf numFmtId="43" fontId="0" fillId="0" borderId="0" xfId="0" applyNumberFormat="1"/>
    <xf numFmtId="9" fontId="0" fillId="0" borderId="1" xfId="2" applyFont="1" applyBorder="1" applyAlignment="1">
      <alignment vertical="center"/>
    </xf>
    <xf numFmtId="10" fontId="16" fillId="0" borderId="1" xfId="0" applyNumberFormat="1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Fill="1" applyBorder="1"/>
    <xf numFmtId="165" fontId="17" fillId="0" borderId="1" xfId="1" applyNumberFormat="1" applyFont="1" applyBorder="1" applyAlignment="1">
      <alignment horizontal="center" vertical="center" wrapText="1" readingOrder="1"/>
    </xf>
    <xf numFmtId="165" fontId="18" fillId="0" borderId="1" xfId="1" applyNumberFormat="1" applyFont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top" wrapText="1" readingOrder="1"/>
    </xf>
    <xf numFmtId="165" fontId="15" fillId="0" borderId="1" xfId="0" applyNumberFormat="1" applyFont="1" applyBorder="1" applyAlignment="1">
      <alignment horizontal="center" vertical="center" wrapText="1" readingOrder="1"/>
    </xf>
    <xf numFmtId="165" fontId="16" fillId="0" borderId="1" xfId="0" applyNumberFormat="1" applyFont="1" applyBorder="1" applyAlignment="1">
      <alignment horizontal="center" vertical="center" wrapText="1" readingOrder="1"/>
    </xf>
    <xf numFmtId="10" fontId="16" fillId="0" borderId="1" xfId="0" applyNumberFormat="1" applyFont="1" applyBorder="1" applyAlignment="1">
      <alignment horizontal="right" vertical="center" wrapText="1" readingOrder="1"/>
    </xf>
    <xf numFmtId="10" fontId="15" fillId="0" borderId="1" xfId="0" applyNumberFormat="1" applyFont="1" applyBorder="1" applyAlignment="1">
      <alignment horizontal="right" vertical="center" wrapText="1" readingOrder="1"/>
    </xf>
    <xf numFmtId="0" fontId="15" fillId="0" borderId="0" xfId="0" applyFont="1" applyFill="1" applyBorder="1" applyAlignment="1">
      <alignment horizontal="left" vertical="center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center" vertical="center" wrapText="1" readingOrder="1"/>
    </xf>
    <xf numFmtId="165" fontId="21" fillId="0" borderId="1" xfId="0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0" xfId="0" applyNumberFormat="1"/>
    <xf numFmtId="168" fontId="0" fillId="0" borderId="1" xfId="0" applyNumberForma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723902</xdr:colOff>
      <xdr:row>3</xdr:row>
      <xdr:rowOff>95251</xdr:rowOff>
    </xdr:from>
    <xdr:to>
      <xdr:col>4</xdr:col>
      <xdr:colOff>962025</xdr:colOff>
      <xdr:row>5</xdr:row>
      <xdr:rowOff>0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72700EFE-7803-4059-AAF3-6F9C44A1BA30}"/>
            </a:ext>
          </a:extLst>
        </xdr:cNvPr>
        <xdr:cNvSpPr txBox="1">
          <a:spLocks/>
        </xdr:cNvSpPr>
      </xdr:nvSpPr>
      <xdr:spPr>
        <a:xfrm>
          <a:off x="2533652" y="666751"/>
          <a:ext cx="3943348" cy="2857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UY" sz="1200"/>
            <a:t>% margen de operación = (INGRESOS – COSTOS) / INGRESOS</a:t>
          </a:r>
          <a:endParaRPr lang="en-CA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996F-535C-4D59-A1AA-D0EF7DE041CA}">
  <dimension ref="A1:I68"/>
  <sheetViews>
    <sheetView topLeftCell="A58" workbookViewId="0">
      <selection activeCell="B68" sqref="B68"/>
    </sheetView>
  </sheetViews>
  <sheetFormatPr baseColWidth="10" defaultRowHeight="15" x14ac:dyDescent="0.25"/>
  <cols>
    <col min="1" max="1" width="27.140625" customWidth="1"/>
    <col min="2" max="2" width="18.42578125" customWidth="1"/>
    <col min="3" max="5" width="18.5703125" customWidth="1"/>
    <col min="6" max="6" width="14.140625" customWidth="1"/>
  </cols>
  <sheetData>
    <row r="1" spans="1:9" x14ac:dyDescent="0.25">
      <c r="A1" s="26" t="s">
        <v>72</v>
      </c>
    </row>
    <row r="3" spans="1:9" x14ac:dyDescent="0.25">
      <c r="A3" t="s">
        <v>73</v>
      </c>
    </row>
    <row r="8" spans="1:9" x14ac:dyDescent="0.25">
      <c r="B8" s="27"/>
      <c r="C8" s="28" t="s">
        <v>74</v>
      </c>
      <c r="D8" s="28" t="s">
        <v>75</v>
      </c>
      <c r="E8" s="28" t="s">
        <v>76</v>
      </c>
      <c r="F8" s="28" t="s">
        <v>77</v>
      </c>
    </row>
    <row r="9" spans="1:9" ht="27.75" customHeight="1" x14ac:dyDescent="0.25">
      <c r="B9" s="30" t="s">
        <v>78</v>
      </c>
      <c r="C9" s="33">
        <v>61800</v>
      </c>
      <c r="D9" s="33">
        <v>21000</v>
      </c>
      <c r="E9" s="33">
        <v>3960</v>
      </c>
      <c r="F9" s="34"/>
    </row>
    <row r="10" spans="1:9" ht="27.75" customHeight="1" x14ac:dyDescent="0.25">
      <c r="B10" s="30" t="s">
        <v>79</v>
      </c>
      <c r="C10" s="33">
        <v>-60000</v>
      </c>
      <c r="D10" s="33">
        <v>-20000</v>
      </c>
      <c r="E10" s="33">
        <v>-3600</v>
      </c>
      <c r="F10" s="34"/>
    </row>
    <row r="11" spans="1:9" ht="27.75" customHeight="1" x14ac:dyDescent="0.25">
      <c r="B11" s="30" t="s">
        <v>80</v>
      </c>
      <c r="C11" s="33">
        <v>120</v>
      </c>
      <c r="D11" s="33">
        <v>300</v>
      </c>
      <c r="E11" s="33">
        <v>1000</v>
      </c>
      <c r="F11" s="34"/>
    </row>
    <row r="12" spans="1:9" ht="27.75" customHeight="1" x14ac:dyDescent="0.25">
      <c r="A12" s="29" t="s">
        <v>87</v>
      </c>
      <c r="B12" s="30" t="s">
        <v>81</v>
      </c>
      <c r="C12" s="33">
        <f>+C9*C11</f>
        <v>7416000</v>
      </c>
      <c r="D12" s="33">
        <f>+D9*D11</f>
        <v>6300000</v>
      </c>
      <c r="E12" s="33">
        <f>+E9*E11</f>
        <v>3960000</v>
      </c>
      <c r="F12" s="33">
        <f>+SUM(C12:E12)</f>
        <v>17676000</v>
      </c>
    </row>
    <row r="13" spans="1:9" ht="27.75" customHeight="1" x14ac:dyDescent="0.25">
      <c r="A13" s="29" t="s">
        <v>88</v>
      </c>
      <c r="B13" s="32" t="s">
        <v>82</v>
      </c>
      <c r="C13" s="33">
        <f>C10*C11</f>
        <v>-7200000</v>
      </c>
      <c r="D13" s="33">
        <f>D10*D11</f>
        <v>-6000000</v>
      </c>
      <c r="E13" s="33">
        <f>E10*E11</f>
        <v>-3600000</v>
      </c>
      <c r="F13" s="33">
        <f>+SUM(C13:E13)</f>
        <v>-16800000</v>
      </c>
    </row>
    <row r="14" spans="1:9" ht="27.75" customHeight="1" x14ac:dyDescent="0.25">
      <c r="B14" s="30" t="s">
        <v>83</v>
      </c>
      <c r="C14" s="36">
        <f>+C12/F12</f>
        <v>0.41955193482688391</v>
      </c>
      <c r="D14" s="36">
        <f>+D12/F12</f>
        <v>0.35641547861507128</v>
      </c>
      <c r="E14" s="36">
        <f>+E12/F12</f>
        <v>0.22403258655804481</v>
      </c>
      <c r="F14" s="34"/>
      <c r="G14" s="35"/>
      <c r="H14" s="35"/>
      <c r="I14" s="35"/>
    </row>
    <row r="15" spans="1:9" ht="27.75" customHeight="1" x14ac:dyDescent="0.25">
      <c r="A15" s="29" t="s">
        <v>89</v>
      </c>
      <c r="B15" s="31" t="s">
        <v>84</v>
      </c>
      <c r="C15" s="33">
        <f>+$F$15*C14</f>
        <v>-252637.39307535641</v>
      </c>
      <c r="D15" s="33">
        <f t="shared" ref="D15:E15" si="0">+$F$15*D14</f>
        <v>-214619.14460285133</v>
      </c>
      <c r="E15" s="33">
        <f t="shared" si="0"/>
        <v>-134903.46232179226</v>
      </c>
      <c r="F15" s="33">
        <v>-602160</v>
      </c>
      <c r="G15" s="61"/>
    </row>
    <row r="16" spans="1:9" ht="27.75" customHeight="1" x14ac:dyDescent="0.25">
      <c r="A16" s="29" t="s">
        <v>90</v>
      </c>
      <c r="B16" s="28" t="s">
        <v>85</v>
      </c>
      <c r="C16" s="33">
        <f>+C12+C13+C15</f>
        <v>-36637.393075356405</v>
      </c>
      <c r="D16" s="33">
        <f t="shared" ref="D16:E16" si="1">+D12+D13+D15</f>
        <v>85380.855397148669</v>
      </c>
      <c r="E16" s="33">
        <f t="shared" si="1"/>
        <v>225096.53767820774</v>
      </c>
      <c r="F16" s="33">
        <f>+SUM(C16:E16)</f>
        <v>273840</v>
      </c>
    </row>
    <row r="17" spans="1:6" ht="27.75" customHeight="1" x14ac:dyDescent="0.25">
      <c r="B17" s="31" t="s">
        <v>86</v>
      </c>
      <c r="C17" s="37">
        <f>+C16/C12</f>
        <v>-4.9403172971084685E-3</v>
      </c>
      <c r="D17" s="37">
        <f t="shared" ref="D17:F17" si="2">+D16/D12</f>
        <v>1.3552516729706138E-2</v>
      </c>
      <c r="E17" s="37">
        <f t="shared" si="2"/>
        <v>5.6842560019749432E-2</v>
      </c>
      <c r="F17" s="37">
        <f>+F16/F12</f>
        <v>1.5492192803801765E-2</v>
      </c>
    </row>
    <row r="20" spans="1:6" x14ac:dyDescent="0.25">
      <c r="A20" t="s">
        <v>91</v>
      </c>
      <c r="B20" t="s">
        <v>92</v>
      </c>
    </row>
    <row r="22" spans="1:6" x14ac:dyDescent="0.25">
      <c r="A22" s="41" t="s">
        <v>106</v>
      </c>
      <c r="B22" s="41" t="s">
        <v>94</v>
      </c>
      <c r="C22" s="41" t="s">
        <v>112</v>
      </c>
      <c r="D22" s="41" t="s">
        <v>95</v>
      </c>
      <c r="E22" s="44" t="s">
        <v>71</v>
      </c>
    </row>
    <row r="23" spans="1:6" x14ac:dyDescent="0.25">
      <c r="A23" s="4" t="s">
        <v>107</v>
      </c>
      <c r="B23" s="4">
        <v>140</v>
      </c>
      <c r="C23" s="4">
        <v>360</v>
      </c>
      <c r="D23" s="4">
        <v>1500</v>
      </c>
      <c r="E23" s="4">
        <f>+SUM(B23:D23)</f>
        <v>2000</v>
      </c>
    </row>
    <row r="24" spans="1:6" ht="27" customHeight="1" x14ac:dyDescent="0.25">
      <c r="A24" s="40" t="s">
        <v>108</v>
      </c>
      <c r="B24" s="4">
        <v>14</v>
      </c>
      <c r="C24" s="4">
        <v>12</v>
      </c>
      <c r="D24" s="4">
        <v>10</v>
      </c>
      <c r="E24" s="4">
        <f t="shared" ref="E24:E27" si="3">+SUM(B24:D24)</f>
        <v>36</v>
      </c>
    </row>
    <row r="25" spans="1:6" ht="30" customHeight="1" x14ac:dyDescent="0.25">
      <c r="A25" s="40" t="s">
        <v>109</v>
      </c>
      <c r="B25" s="4">
        <v>300</v>
      </c>
      <c r="C25" s="4">
        <v>80</v>
      </c>
      <c r="D25" s="4">
        <v>16</v>
      </c>
      <c r="E25" s="4">
        <f t="shared" si="3"/>
        <v>396</v>
      </c>
    </row>
    <row r="26" spans="1:6" ht="30" x14ac:dyDescent="0.25">
      <c r="A26" s="40" t="s">
        <v>110</v>
      </c>
      <c r="B26" s="4">
        <v>120</v>
      </c>
      <c r="C26" s="4">
        <v>300</v>
      </c>
      <c r="D26" s="4">
        <v>1000</v>
      </c>
      <c r="E26" s="4">
        <f t="shared" si="3"/>
        <v>1420</v>
      </c>
    </row>
    <row r="27" spans="1:6" ht="49.5" customHeight="1" x14ac:dyDescent="0.25">
      <c r="A27" s="40" t="s">
        <v>111</v>
      </c>
      <c r="B27" s="4">
        <v>3</v>
      </c>
      <c r="C27" s="4">
        <v>0.6</v>
      </c>
      <c r="D27" s="4">
        <v>0.1</v>
      </c>
      <c r="E27" s="4">
        <f t="shared" si="3"/>
        <v>3.7</v>
      </c>
    </row>
    <row r="28" spans="1:6" ht="17.25" customHeight="1" x14ac:dyDescent="0.25">
      <c r="A28" s="42"/>
      <c r="B28" s="43"/>
      <c r="C28" s="43"/>
      <c r="D28" s="43"/>
    </row>
    <row r="29" spans="1:6" ht="18" customHeight="1" x14ac:dyDescent="0.25">
      <c r="A29" s="42"/>
      <c r="B29" s="43"/>
      <c r="C29" s="43"/>
      <c r="D29" s="43"/>
    </row>
    <row r="30" spans="1:6" ht="18" customHeight="1" x14ac:dyDescent="0.25">
      <c r="A30" s="39" t="s">
        <v>93</v>
      </c>
      <c r="B30" s="39" t="s">
        <v>113</v>
      </c>
      <c r="C30" s="39" t="s">
        <v>94</v>
      </c>
      <c r="D30" s="39" t="s">
        <v>112</v>
      </c>
      <c r="E30" s="39" t="s">
        <v>95</v>
      </c>
    </row>
    <row r="31" spans="1:6" ht="30" x14ac:dyDescent="0.25">
      <c r="A31" s="38" t="s">
        <v>96</v>
      </c>
      <c r="B31" s="40" t="s">
        <v>107</v>
      </c>
      <c r="C31" s="62">
        <f>+B23/$E$23</f>
        <v>7.0000000000000007E-2</v>
      </c>
      <c r="D31" s="62">
        <f>+C23/$E$23</f>
        <v>0.18</v>
      </c>
      <c r="E31" s="62">
        <f>+D23/$E$23</f>
        <v>0.75</v>
      </c>
    </row>
    <row r="32" spans="1:6" ht="30" x14ac:dyDescent="0.25">
      <c r="A32" s="38" t="s">
        <v>97</v>
      </c>
      <c r="B32" s="40" t="s">
        <v>119</v>
      </c>
      <c r="C32" s="62">
        <f>+(B24*B23)/($B$24*$B$23+$C$24*$C$23+$D$24*$D$23)</f>
        <v>9.2105263157894732E-2</v>
      </c>
      <c r="D32" s="62">
        <f>+(C24*C23)/($B$24*$B$23+$C$24*$C$23+$D$24*$D$23)</f>
        <v>0.20300751879699247</v>
      </c>
      <c r="E32" s="62">
        <f>+(D24*D23)/($B$24*$B$23+$C$24*$C$23+$D$24*$D$23)</f>
        <v>0.70488721804511278</v>
      </c>
    </row>
    <row r="33" spans="1:6" ht="30" x14ac:dyDescent="0.25">
      <c r="A33" s="38" t="s">
        <v>98</v>
      </c>
      <c r="B33" s="40" t="s">
        <v>120</v>
      </c>
      <c r="C33" s="62">
        <f>+B25*B26/($B$26*$B$25+$C$26*$C$25+$D$26*$D$25)</f>
        <v>0.47368421052631576</v>
      </c>
      <c r="D33" s="62">
        <f>+C25*C26/($B$26*$B$25+$C$26*$C$25+$D$26*$D$25)</f>
        <v>0.31578947368421051</v>
      </c>
      <c r="E33" s="62">
        <f>+D25*D26/($B$26*$B$25+$C$26*$C$25+$D$26*$D$25)</f>
        <v>0.21052631578947367</v>
      </c>
    </row>
    <row r="34" spans="1:6" ht="30" x14ac:dyDescent="0.25">
      <c r="A34" s="38" t="s">
        <v>99</v>
      </c>
      <c r="B34" s="40" t="s">
        <v>110</v>
      </c>
      <c r="C34" s="62">
        <f>+B26/$E$26</f>
        <v>8.4507042253521125E-2</v>
      </c>
      <c r="D34" s="62">
        <f>+C26/$E$26</f>
        <v>0.21126760563380281</v>
      </c>
      <c r="E34" s="62">
        <f>+D26/$E$26</f>
        <v>0.70422535211267601</v>
      </c>
    </row>
    <row r="35" spans="1:6" ht="45" x14ac:dyDescent="0.25">
      <c r="A35" s="38" t="s">
        <v>100</v>
      </c>
      <c r="B35" s="40" t="s">
        <v>121</v>
      </c>
      <c r="C35" s="62">
        <f>+B27*B26/($B$27*$B$26+$C$27*$C$26+$D$27*$D$26)</f>
        <v>0.5625</v>
      </c>
      <c r="D35" s="62">
        <f>+C27*C26/($B$27*$B$26+$C$27*$C$26+$D$27*$D$26)</f>
        <v>0.28125</v>
      </c>
      <c r="E35" s="62">
        <f>+D27*D26/($B$27*$B$26+$C$27*$C$26+$D$27*$D$26)</f>
        <v>0.15625</v>
      </c>
    </row>
    <row r="36" spans="1:6" ht="17.25" customHeight="1" x14ac:dyDescent="0.25">
      <c r="A36" s="42"/>
      <c r="B36" s="43"/>
      <c r="C36" s="43"/>
      <c r="D36" s="43"/>
    </row>
    <row r="38" spans="1:6" x14ac:dyDescent="0.25">
      <c r="A38" t="s">
        <v>1</v>
      </c>
    </row>
    <row r="40" spans="1:6" ht="15.75" x14ac:dyDescent="0.25">
      <c r="A40" s="39" t="s">
        <v>93</v>
      </c>
      <c r="B40" s="39" t="s">
        <v>101</v>
      </c>
      <c r="C40" s="39" t="s">
        <v>102</v>
      </c>
      <c r="D40" s="39" t="s">
        <v>103</v>
      </c>
      <c r="E40" s="39" t="s">
        <v>104</v>
      </c>
    </row>
    <row r="41" spans="1:6" ht="15.75" x14ac:dyDescent="0.25">
      <c r="A41" s="38" t="s">
        <v>96</v>
      </c>
      <c r="B41" s="45">
        <v>-160000</v>
      </c>
      <c r="C41" s="45">
        <f>+C31*$B$41</f>
        <v>-11200.000000000002</v>
      </c>
      <c r="D41" s="45">
        <f>+D31*$B$41</f>
        <v>-28800</v>
      </c>
      <c r="E41" s="45">
        <f>+E31*$B$41</f>
        <v>-120000</v>
      </c>
      <c r="F41" s="61">
        <f>+SUM(C41:E41)-B41</f>
        <v>0</v>
      </c>
    </row>
    <row r="42" spans="1:6" ht="15.75" x14ac:dyDescent="0.25">
      <c r="A42" s="38" t="s">
        <v>97</v>
      </c>
      <c r="B42" s="45">
        <v>-127680</v>
      </c>
      <c r="C42" s="45">
        <f>+C32*$B$42</f>
        <v>-11760</v>
      </c>
      <c r="D42" s="45">
        <f>+D32*$B$42</f>
        <v>-25920</v>
      </c>
      <c r="E42" s="45">
        <f>+E32*$B$42</f>
        <v>-90000</v>
      </c>
      <c r="F42" s="61">
        <f t="shared" ref="F42:F45" si="4">+SUM(C42:E42)-B42</f>
        <v>0</v>
      </c>
    </row>
    <row r="43" spans="1:6" ht="15.75" x14ac:dyDescent="0.25">
      <c r="A43" s="38" t="s">
        <v>98</v>
      </c>
      <c r="B43" s="45">
        <v>-152000</v>
      </c>
      <c r="C43" s="45">
        <f>+$B$43*C33</f>
        <v>-72000</v>
      </c>
      <c r="D43" s="45">
        <f>+$B$43*D33</f>
        <v>-48000</v>
      </c>
      <c r="E43" s="45">
        <f>+$B$43*E33</f>
        <v>-32000</v>
      </c>
      <c r="F43" s="61">
        <f t="shared" si="4"/>
        <v>0</v>
      </c>
    </row>
    <row r="44" spans="1:6" ht="15.75" x14ac:dyDescent="0.25">
      <c r="A44" s="38" t="s">
        <v>99</v>
      </c>
      <c r="B44" s="45">
        <v>-142000</v>
      </c>
      <c r="C44" s="45">
        <f>+C34*$B$44</f>
        <v>-12000</v>
      </c>
      <c r="D44" s="45">
        <f>+D34*$B$44</f>
        <v>-30000</v>
      </c>
      <c r="E44" s="45">
        <f>+E34*$B$44</f>
        <v>-100000</v>
      </c>
      <c r="F44" s="61">
        <f t="shared" si="4"/>
        <v>0</v>
      </c>
    </row>
    <row r="45" spans="1:6" ht="15.75" x14ac:dyDescent="0.25">
      <c r="A45" s="38" t="s">
        <v>100</v>
      </c>
      <c r="B45" s="45">
        <v>-20480</v>
      </c>
      <c r="C45" s="45">
        <f>+C35*$B$45</f>
        <v>-11520</v>
      </c>
      <c r="D45" s="45">
        <f>+D35*$B$45</f>
        <v>-5760</v>
      </c>
      <c r="E45" s="45">
        <f>+E35*$B$45</f>
        <v>-3200</v>
      </c>
      <c r="F45" s="61">
        <f t="shared" si="4"/>
        <v>0</v>
      </c>
    </row>
    <row r="46" spans="1:6" ht="15.75" x14ac:dyDescent="0.25">
      <c r="A46" s="38" t="s">
        <v>105</v>
      </c>
      <c r="B46" s="46">
        <v>-602160</v>
      </c>
      <c r="C46" s="46">
        <f>+SUM(C41:C45)</f>
        <v>-118480</v>
      </c>
      <c r="D46" s="46">
        <f t="shared" ref="D46:E46" si="5">+SUM(D41:D45)</f>
        <v>-138480</v>
      </c>
      <c r="E46" s="46">
        <f t="shared" si="5"/>
        <v>-345200</v>
      </c>
    </row>
    <row r="48" spans="1:6" ht="15.75" x14ac:dyDescent="0.25">
      <c r="A48" s="47" t="s">
        <v>114</v>
      </c>
    </row>
    <row r="50" spans="1:5" x14ac:dyDescent="0.25">
      <c r="A50" s="27"/>
      <c r="B50" s="32" t="s">
        <v>74</v>
      </c>
      <c r="C50" s="32" t="s">
        <v>75</v>
      </c>
      <c r="D50" s="32" t="s">
        <v>76</v>
      </c>
      <c r="E50" s="32" t="s">
        <v>77</v>
      </c>
    </row>
    <row r="51" spans="1:5" x14ac:dyDescent="0.25">
      <c r="A51" s="55" t="s">
        <v>78</v>
      </c>
      <c r="B51" s="56">
        <f t="shared" ref="B51:D53" si="6">+C9</f>
        <v>61800</v>
      </c>
      <c r="C51" s="56">
        <f t="shared" si="6"/>
        <v>21000</v>
      </c>
      <c r="D51" s="56">
        <f t="shared" si="6"/>
        <v>3960</v>
      </c>
      <c r="E51" s="48"/>
    </row>
    <row r="52" spans="1:5" x14ac:dyDescent="0.25">
      <c r="A52" s="55" t="s">
        <v>79</v>
      </c>
      <c r="B52" s="56">
        <f t="shared" si="6"/>
        <v>-60000</v>
      </c>
      <c r="C52" s="56">
        <f t="shared" si="6"/>
        <v>-20000</v>
      </c>
      <c r="D52" s="56">
        <f t="shared" si="6"/>
        <v>-3600</v>
      </c>
      <c r="E52" s="48"/>
    </row>
    <row r="53" spans="1:5" x14ac:dyDescent="0.25">
      <c r="A53" s="55" t="s">
        <v>80</v>
      </c>
      <c r="B53" s="56">
        <f t="shared" si="6"/>
        <v>120</v>
      </c>
      <c r="C53" s="56">
        <f t="shared" si="6"/>
        <v>300</v>
      </c>
      <c r="D53" s="56">
        <f t="shared" si="6"/>
        <v>1000</v>
      </c>
      <c r="E53" s="48"/>
    </row>
    <row r="54" spans="1:5" x14ac:dyDescent="0.25">
      <c r="A54" s="55" t="s">
        <v>81</v>
      </c>
      <c r="B54" s="56">
        <f t="shared" ref="B54:D55" si="7">+C12</f>
        <v>7416000</v>
      </c>
      <c r="C54" s="56">
        <f t="shared" si="7"/>
        <v>6300000</v>
      </c>
      <c r="D54" s="56">
        <f t="shared" si="7"/>
        <v>3960000</v>
      </c>
      <c r="E54" s="48">
        <f>+SUM(B54:D54)</f>
        <v>17676000</v>
      </c>
    </row>
    <row r="55" spans="1:5" x14ac:dyDescent="0.25">
      <c r="A55" s="55" t="s">
        <v>82</v>
      </c>
      <c r="B55" s="56">
        <f t="shared" si="7"/>
        <v>-7200000</v>
      </c>
      <c r="C55" s="56">
        <f t="shared" si="7"/>
        <v>-6000000</v>
      </c>
      <c r="D55" s="56">
        <f t="shared" si="7"/>
        <v>-3600000</v>
      </c>
      <c r="E55" s="48">
        <f>+SUM(B55:D55)</f>
        <v>-16800000</v>
      </c>
    </row>
    <row r="56" spans="1:5" x14ac:dyDescent="0.25">
      <c r="A56" s="30" t="s">
        <v>84</v>
      </c>
      <c r="B56" s="49">
        <f>+C46</f>
        <v>-118480</v>
      </c>
      <c r="C56" s="49">
        <f>+D46</f>
        <v>-138480</v>
      </c>
      <c r="D56" s="49">
        <f>+E46</f>
        <v>-345200</v>
      </c>
      <c r="E56" s="49">
        <f>+SUM(B56:D56)</f>
        <v>-602160</v>
      </c>
    </row>
    <row r="57" spans="1:5" x14ac:dyDescent="0.25">
      <c r="A57" s="30" t="s">
        <v>85</v>
      </c>
      <c r="B57" s="48">
        <f>+B54+B55+B56</f>
        <v>97520</v>
      </c>
      <c r="C57" s="48">
        <f t="shared" ref="C57:D57" si="8">+C54+C55+C56</f>
        <v>161520</v>
      </c>
      <c r="D57" s="48">
        <f t="shared" si="8"/>
        <v>14800</v>
      </c>
      <c r="E57" s="48">
        <f>+SUM(B57:D57)</f>
        <v>273840</v>
      </c>
    </row>
    <row r="58" spans="1:5" x14ac:dyDescent="0.25">
      <c r="A58" s="30" t="s">
        <v>86</v>
      </c>
      <c r="B58" s="51">
        <f>+B57/B54</f>
        <v>1.3149946062567423E-2</v>
      </c>
      <c r="C58" s="51">
        <f t="shared" ref="C58:E58" si="9">+C57/C54</f>
        <v>2.5638095238095238E-2</v>
      </c>
      <c r="D58" s="51">
        <f t="shared" si="9"/>
        <v>3.7373737373737376E-3</v>
      </c>
      <c r="E58" s="50">
        <f t="shared" si="9"/>
        <v>1.5492192803801765E-2</v>
      </c>
    </row>
    <row r="61" spans="1:5" x14ac:dyDescent="0.25">
      <c r="A61" s="52" t="s">
        <v>115</v>
      </c>
    </row>
    <row r="63" spans="1:5" ht="15.75" x14ac:dyDescent="0.25">
      <c r="A63" s="54" t="s">
        <v>93</v>
      </c>
      <c r="B63" s="39" t="s">
        <v>113</v>
      </c>
      <c r="C63" s="54" t="s">
        <v>116</v>
      </c>
    </row>
    <row r="64" spans="1:5" ht="30" x14ac:dyDescent="0.25">
      <c r="A64" s="53" t="s">
        <v>96</v>
      </c>
      <c r="B64" s="40" t="s">
        <v>107</v>
      </c>
      <c r="C64" s="53" t="s">
        <v>117</v>
      </c>
    </row>
    <row r="65" spans="1:3" ht="30" x14ac:dyDescent="0.25">
      <c r="A65" s="53" t="s">
        <v>97</v>
      </c>
      <c r="B65" s="40" t="s">
        <v>119</v>
      </c>
      <c r="C65" s="53" t="s">
        <v>117</v>
      </c>
    </row>
    <row r="66" spans="1:3" ht="30" x14ac:dyDescent="0.25">
      <c r="A66" s="53" t="s">
        <v>98</v>
      </c>
      <c r="B66" s="40" t="s">
        <v>120</v>
      </c>
      <c r="C66" s="53" t="s">
        <v>117</v>
      </c>
    </row>
    <row r="67" spans="1:3" ht="30" x14ac:dyDescent="0.25">
      <c r="A67" s="53" t="s">
        <v>99</v>
      </c>
      <c r="B67" s="40" t="s">
        <v>110</v>
      </c>
      <c r="C67" s="53" t="s">
        <v>117</v>
      </c>
    </row>
    <row r="68" spans="1:3" ht="45" x14ac:dyDescent="0.25">
      <c r="A68" s="53" t="s">
        <v>100</v>
      </c>
      <c r="B68" s="40" t="s">
        <v>121</v>
      </c>
      <c r="C68" s="53" t="s">
        <v>118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EECA-D59C-49FE-8A11-4D6F8BAF3677}">
  <dimension ref="A1:L57"/>
  <sheetViews>
    <sheetView tabSelected="1" topLeftCell="A10" zoomScale="80" zoomScaleNormal="80" workbookViewId="0">
      <selection activeCell="D57" sqref="D57"/>
    </sheetView>
  </sheetViews>
  <sheetFormatPr baseColWidth="10" defaultRowHeight="15" x14ac:dyDescent="0.25"/>
  <cols>
    <col min="1" max="1" width="14.85546875" customWidth="1"/>
    <col min="2" max="2" width="28.5703125" customWidth="1"/>
    <col min="3" max="3" width="29.28515625" customWidth="1"/>
    <col min="4" max="4" width="18.42578125" customWidth="1"/>
    <col min="5" max="5" width="28.85546875" customWidth="1"/>
    <col min="7" max="9" width="10.42578125" customWidth="1"/>
  </cols>
  <sheetData>
    <row r="1" spans="1:6" x14ac:dyDescent="0.25">
      <c r="A1" s="57" t="s">
        <v>0</v>
      </c>
      <c r="B1" s="57"/>
    </row>
    <row r="2" spans="1:6" x14ac:dyDescent="0.25">
      <c r="A2" t="s">
        <v>1</v>
      </c>
    </row>
    <row r="4" spans="1:6" x14ac:dyDescent="0.25">
      <c r="A4" s="1"/>
      <c r="B4" s="1"/>
      <c r="C4" s="1"/>
      <c r="D4" s="1"/>
    </row>
    <row r="5" spans="1:6" x14ac:dyDescent="0.25">
      <c r="B5" s="4"/>
      <c r="C5" s="24" t="s">
        <v>50</v>
      </c>
      <c r="D5" s="24" t="s">
        <v>51</v>
      </c>
      <c r="E5" s="24" t="s">
        <v>52</v>
      </c>
      <c r="F5" s="25" t="s">
        <v>71</v>
      </c>
    </row>
    <row r="6" spans="1:6" x14ac:dyDescent="0.25">
      <c r="B6" s="4" t="s">
        <v>53</v>
      </c>
      <c r="C6" s="4">
        <v>170</v>
      </c>
      <c r="D6" s="4">
        <v>70</v>
      </c>
      <c r="E6" s="4">
        <v>50</v>
      </c>
      <c r="F6" s="4">
        <f>+E6+D6+C6</f>
        <v>290</v>
      </c>
    </row>
    <row r="7" spans="1:6" x14ac:dyDescent="0.25">
      <c r="B7" s="4" t="s">
        <v>54</v>
      </c>
      <c r="C7" s="4">
        <v>300</v>
      </c>
      <c r="D7" s="4">
        <v>150</v>
      </c>
      <c r="E7" s="4">
        <v>50</v>
      </c>
      <c r="F7" s="4">
        <f t="shared" ref="F7:F17" si="0">+E7+D7+C7</f>
        <v>500</v>
      </c>
    </row>
    <row r="8" spans="1:6" x14ac:dyDescent="0.25">
      <c r="B8" s="4" t="s">
        <v>55</v>
      </c>
      <c r="C8" s="4">
        <v>120</v>
      </c>
      <c r="D8" s="4">
        <v>50</v>
      </c>
      <c r="E8" s="4">
        <v>30</v>
      </c>
      <c r="F8" s="4">
        <f t="shared" si="0"/>
        <v>200</v>
      </c>
    </row>
    <row r="9" spans="1:6" x14ac:dyDescent="0.25">
      <c r="B9" s="4" t="s">
        <v>56</v>
      </c>
      <c r="C9" s="4">
        <v>180</v>
      </c>
      <c r="D9" s="4">
        <v>60</v>
      </c>
      <c r="E9" s="4">
        <v>80</v>
      </c>
      <c r="F9" s="4">
        <f t="shared" si="0"/>
        <v>320</v>
      </c>
    </row>
    <row r="10" spans="1:6" x14ac:dyDescent="0.25">
      <c r="B10" s="4" t="s">
        <v>57</v>
      </c>
      <c r="C10" s="4">
        <v>820</v>
      </c>
      <c r="D10" s="4">
        <v>240</v>
      </c>
      <c r="E10" s="4">
        <f>1250-C10-D10</f>
        <v>190</v>
      </c>
      <c r="F10" s="4">
        <f t="shared" si="0"/>
        <v>1250</v>
      </c>
    </row>
    <row r="11" spans="1:6" x14ac:dyDescent="0.25">
      <c r="B11" s="4" t="s">
        <v>58</v>
      </c>
      <c r="C11" s="4">
        <v>80</v>
      </c>
      <c r="D11" s="4">
        <v>80</v>
      </c>
      <c r="E11" s="4">
        <v>40</v>
      </c>
      <c r="F11" s="4">
        <f t="shared" si="0"/>
        <v>200</v>
      </c>
    </row>
    <row r="12" spans="1:6" x14ac:dyDescent="0.25">
      <c r="B12" s="4" t="s">
        <v>59</v>
      </c>
      <c r="C12" s="4">
        <v>4</v>
      </c>
      <c r="D12" s="4">
        <v>5</v>
      </c>
      <c r="E12" s="4">
        <v>11</v>
      </c>
      <c r="F12" s="4">
        <f t="shared" si="0"/>
        <v>20</v>
      </c>
    </row>
    <row r="13" spans="1:6" x14ac:dyDescent="0.25">
      <c r="B13" s="4" t="s">
        <v>60</v>
      </c>
      <c r="C13" s="4">
        <v>10</v>
      </c>
      <c r="D13" s="4">
        <v>20</v>
      </c>
      <c r="E13" s="4">
        <v>15</v>
      </c>
      <c r="F13" s="4">
        <f t="shared" si="0"/>
        <v>45</v>
      </c>
    </row>
    <row r="14" spans="1:6" x14ac:dyDescent="0.25">
      <c r="B14" s="4" t="s">
        <v>61</v>
      </c>
      <c r="C14" s="4">
        <v>1</v>
      </c>
      <c r="D14" s="4">
        <v>1</v>
      </c>
      <c r="E14" s="4">
        <v>1</v>
      </c>
      <c r="F14" s="4">
        <f t="shared" si="0"/>
        <v>3</v>
      </c>
    </row>
    <row r="15" spans="1:6" x14ac:dyDescent="0.25">
      <c r="B15" s="4" t="s">
        <v>62</v>
      </c>
      <c r="C15" s="4">
        <v>15</v>
      </c>
      <c r="D15" s="4">
        <v>20</v>
      </c>
      <c r="E15" s="4">
        <v>15</v>
      </c>
      <c r="F15" s="4">
        <f t="shared" si="0"/>
        <v>50</v>
      </c>
    </row>
    <row r="16" spans="1:6" x14ac:dyDescent="0.25">
      <c r="B16" s="4" t="s">
        <v>63</v>
      </c>
      <c r="C16" s="4">
        <v>15</v>
      </c>
      <c r="D16" s="4">
        <v>15</v>
      </c>
      <c r="E16" s="4">
        <v>20</v>
      </c>
      <c r="F16" s="4">
        <f t="shared" si="0"/>
        <v>50</v>
      </c>
    </row>
    <row r="17" spans="1:12" x14ac:dyDescent="0.25">
      <c r="B17" s="4" t="s">
        <v>64</v>
      </c>
      <c r="C17" s="4">
        <v>20</v>
      </c>
      <c r="D17" s="4">
        <v>15</v>
      </c>
      <c r="E17" s="4">
        <v>5</v>
      </c>
      <c r="F17" s="4">
        <f t="shared" si="0"/>
        <v>40</v>
      </c>
    </row>
    <row r="18" spans="1:12" x14ac:dyDescent="0.25">
      <c r="A18" s="3"/>
      <c r="B18" s="1"/>
      <c r="C18" s="1"/>
      <c r="D18" s="1"/>
    </row>
    <row r="19" spans="1:12" x14ac:dyDescent="0.25">
      <c r="A19" s="1"/>
      <c r="B19" s="1"/>
      <c r="C19" s="1"/>
      <c r="D19" s="1"/>
      <c r="G19" s="59" t="s">
        <v>70</v>
      </c>
      <c r="H19" s="59"/>
      <c r="I19" s="59"/>
      <c r="J19" s="60" t="s">
        <v>66</v>
      </c>
      <c r="K19" s="60"/>
      <c r="L19" s="60"/>
    </row>
    <row r="20" spans="1:12" x14ac:dyDescent="0.25">
      <c r="A20" s="4"/>
      <c r="B20" s="5" t="s">
        <v>5</v>
      </c>
      <c r="C20" s="5" t="s">
        <v>6</v>
      </c>
      <c r="D20" s="6" t="s">
        <v>7</v>
      </c>
      <c r="E20" s="5" t="s">
        <v>8</v>
      </c>
      <c r="F20" s="5" t="s">
        <v>9</v>
      </c>
      <c r="G20" s="5" t="s">
        <v>2</v>
      </c>
      <c r="H20" s="5" t="s">
        <v>3</v>
      </c>
      <c r="I20" s="5" t="s">
        <v>4</v>
      </c>
      <c r="J20" s="5" t="s">
        <v>2</v>
      </c>
      <c r="K20" s="5" t="s">
        <v>3</v>
      </c>
      <c r="L20" s="5" t="s">
        <v>4</v>
      </c>
    </row>
    <row r="21" spans="1:12" x14ac:dyDescent="0.25">
      <c r="A21" s="58" t="s">
        <v>10</v>
      </c>
      <c r="B21" s="4" t="s">
        <v>11</v>
      </c>
      <c r="C21" s="4"/>
      <c r="D21" s="7"/>
      <c r="E21" s="4"/>
      <c r="F21" s="8"/>
      <c r="G21" s="4"/>
      <c r="H21" s="4"/>
      <c r="I21" s="4"/>
      <c r="J21" s="4"/>
      <c r="K21" s="4"/>
      <c r="L21" s="4"/>
    </row>
    <row r="22" spans="1:12" x14ac:dyDescent="0.25">
      <c r="A22" s="58"/>
      <c r="B22" s="4"/>
      <c r="C22" s="4" t="s">
        <v>12</v>
      </c>
      <c r="D22" s="7">
        <v>59052.631578947367</v>
      </c>
      <c r="E22" s="4" t="s">
        <v>13</v>
      </c>
      <c r="F22" s="4">
        <v>290</v>
      </c>
      <c r="G22" s="10">
        <f>+C6/$F$22</f>
        <v>0.58620689655172409</v>
      </c>
      <c r="H22" s="10">
        <f t="shared" ref="H22:I22" si="1">+D6/$F$22</f>
        <v>0.2413793103448276</v>
      </c>
      <c r="I22" s="10">
        <f t="shared" si="1"/>
        <v>0.17241379310344829</v>
      </c>
      <c r="J22" s="10">
        <f>+G22*$D$22</f>
        <v>34617.059891107077</v>
      </c>
      <c r="K22" s="10">
        <f t="shared" ref="K22:L22" si="2">+H22*$D$22</f>
        <v>14254.083484573503</v>
      </c>
      <c r="L22" s="10">
        <f t="shared" si="2"/>
        <v>10181.488203266788</v>
      </c>
    </row>
    <row r="23" spans="1:12" x14ac:dyDescent="0.25">
      <c r="A23" s="58"/>
      <c r="B23" s="4"/>
      <c r="C23" s="4" t="s">
        <v>14</v>
      </c>
      <c r="D23" s="7">
        <v>39368.42105263158</v>
      </c>
      <c r="E23" s="4" t="s">
        <v>13</v>
      </c>
      <c r="F23" s="4">
        <v>290</v>
      </c>
      <c r="G23" s="10">
        <f>C6/$F$23</f>
        <v>0.58620689655172409</v>
      </c>
      <c r="H23" s="10">
        <f t="shared" ref="H23:I23" si="3">D6/$F$23</f>
        <v>0.2413793103448276</v>
      </c>
      <c r="I23" s="10">
        <f t="shared" si="3"/>
        <v>0.17241379310344829</v>
      </c>
      <c r="J23" s="10">
        <f>+G23*$D$23</f>
        <v>23078.039927404716</v>
      </c>
      <c r="K23" s="10">
        <f t="shared" ref="K23:L23" si="4">+H23*$D$23</f>
        <v>9502.7223230490017</v>
      </c>
      <c r="L23" s="10">
        <f t="shared" si="4"/>
        <v>6787.6588021778589</v>
      </c>
    </row>
    <row r="24" spans="1:12" x14ac:dyDescent="0.25">
      <c r="A24" s="58"/>
      <c r="B24" s="4"/>
      <c r="C24" s="4" t="s">
        <v>15</v>
      </c>
      <c r="D24" s="7">
        <v>24605.263157894737</v>
      </c>
      <c r="E24" s="4" t="s">
        <v>16</v>
      </c>
      <c r="F24" s="4">
        <v>500</v>
      </c>
      <c r="G24" s="10">
        <f>+C7/$F$24</f>
        <v>0.6</v>
      </c>
      <c r="H24" s="10">
        <f t="shared" ref="H24:I24" si="5">+D7/$F$24</f>
        <v>0.3</v>
      </c>
      <c r="I24" s="10">
        <f t="shared" si="5"/>
        <v>0.1</v>
      </c>
      <c r="J24" s="10">
        <f>+G24*$D$24</f>
        <v>14763.157894736842</v>
      </c>
      <c r="K24" s="10">
        <f t="shared" ref="K24:L24" si="6">+H24*$D$24</f>
        <v>7381.5789473684208</v>
      </c>
      <c r="L24" s="10">
        <f t="shared" si="6"/>
        <v>2460.5263157894738</v>
      </c>
    </row>
    <row r="25" spans="1:12" x14ac:dyDescent="0.25">
      <c r="A25" s="58"/>
      <c r="B25" s="4" t="s">
        <v>17</v>
      </c>
      <c r="C25" s="4"/>
      <c r="D25" s="7"/>
      <c r="E25" s="4"/>
      <c r="F25" s="4"/>
      <c r="G25" s="10"/>
      <c r="H25" s="10"/>
      <c r="I25" s="10"/>
      <c r="J25" s="10"/>
      <c r="K25" s="10"/>
      <c r="L25" s="10"/>
    </row>
    <row r="26" spans="1:12" x14ac:dyDescent="0.25">
      <c r="A26" s="58"/>
      <c r="B26" s="4"/>
      <c r="C26" s="4" t="s">
        <v>18</v>
      </c>
      <c r="D26" s="7">
        <v>19684.21052631579</v>
      </c>
      <c r="E26" s="4" t="s">
        <v>13</v>
      </c>
      <c r="F26" s="4">
        <v>290</v>
      </c>
      <c r="G26" s="10">
        <f>+C6/$F$26</f>
        <v>0.58620689655172409</v>
      </c>
      <c r="H26" s="10">
        <f t="shared" ref="H26:I26" si="7">+D6/$F$26</f>
        <v>0.2413793103448276</v>
      </c>
      <c r="I26" s="10">
        <f t="shared" si="7"/>
        <v>0.17241379310344829</v>
      </c>
      <c r="J26" s="10">
        <f>+G26*$D$26</f>
        <v>11539.019963702358</v>
      </c>
      <c r="K26" s="10">
        <f t="shared" ref="K26:L26" si="8">+H26*$D$26</f>
        <v>4751.3611615245009</v>
      </c>
      <c r="L26" s="10">
        <f t="shared" si="8"/>
        <v>3393.8294010889294</v>
      </c>
    </row>
    <row r="27" spans="1:12" x14ac:dyDescent="0.25">
      <c r="A27" s="58"/>
      <c r="B27" s="4"/>
      <c r="C27" s="4" t="s">
        <v>19</v>
      </c>
      <c r="D27" s="7">
        <v>14763.157894736842</v>
      </c>
      <c r="E27" s="4" t="s">
        <v>13</v>
      </c>
      <c r="F27" s="4">
        <v>290</v>
      </c>
      <c r="G27" s="10">
        <f>+C6/$F$27</f>
        <v>0.58620689655172409</v>
      </c>
      <c r="H27" s="10">
        <f t="shared" ref="H27:I27" si="9">+D6/$F$27</f>
        <v>0.2413793103448276</v>
      </c>
      <c r="I27" s="10">
        <f t="shared" si="9"/>
        <v>0.17241379310344829</v>
      </c>
      <c r="J27" s="10">
        <f>+G27*$D$27</f>
        <v>8654.2649727767694</v>
      </c>
      <c r="K27" s="10">
        <f t="shared" ref="K27:L27" si="10">+H27*$D$27</f>
        <v>3563.5208711433756</v>
      </c>
      <c r="L27" s="10">
        <f t="shared" si="10"/>
        <v>2545.3720508166971</v>
      </c>
    </row>
    <row r="28" spans="1:12" x14ac:dyDescent="0.25">
      <c r="A28" s="58"/>
      <c r="B28" s="4"/>
      <c r="C28" s="4" t="s">
        <v>20</v>
      </c>
      <c r="D28" s="7">
        <v>4921.0526315789475</v>
      </c>
      <c r="E28" s="4" t="s">
        <v>21</v>
      </c>
      <c r="F28" s="4">
        <v>200</v>
      </c>
      <c r="G28" s="10">
        <f>+C8/$F$28</f>
        <v>0.6</v>
      </c>
      <c r="H28" s="10">
        <f t="shared" ref="H28:I28" si="11">+D8/$F$28</f>
        <v>0.25</v>
      </c>
      <c r="I28" s="10">
        <f t="shared" si="11"/>
        <v>0.15</v>
      </c>
      <c r="J28" s="10">
        <f>+G28*$D$28</f>
        <v>2952.6315789473683</v>
      </c>
      <c r="K28" s="10">
        <f t="shared" ref="K28:L28" si="12">+H28*$D$28</f>
        <v>1230.2631578947369</v>
      </c>
      <c r="L28" s="10">
        <f t="shared" si="12"/>
        <v>738.15789473684208</v>
      </c>
    </row>
    <row r="29" spans="1:12" x14ac:dyDescent="0.25">
      <c r="A29" s="58"/>
      <c r="B29" s="4" t="s">
        <v>22</v>
      </c>
      <c r="C29" s="4"/>
      <c r="D29" s="7"/>
      <c r="E29" s="4"/>
      <c r="F29" s="4"/>
      <c r="G29" s="10"/>
      <c r="H29" s="10"/>
      <c r="I29" s="10"/>
      <c r="J29" s="10"/>
      <c r="K29" s="10"/>
      <c r="L29" s="10"/>
    </row>
    <row r="30" spans="1:12" x14ac:dyDescent="0.25">
      <c r="A30" s="58"/>
      <c r="B30" s="4"/>
      <c r="C30" s="4" t="s">
        <v>23</v>
      </c>
      <c r="D30" s="7">
        <v>4921.0526315789475</v>
      </c>
      <c r="E30" s="4" t="s">
        <v>21</v>
      </c>
      <c r="F30" s="4">
        <v>200</v>
      </c>
      <c r="G30" s="10">
        <f>+C8/$F$30</f>
        <v>0.6</v>
      </c>
      <c r="H30" s="10">
        <f t="shared" ref="H30:I30" si="13">+D8/$F$30</f>
        <v>0.25</v>
      </c>
      <c r="I30" s="10">
        <f t="shared" si="13"/>
        <v>0.15</v>
      </c>
      <c r="J30" s="10">
        <f>+G30*$D$30</f>
        <v>2952.6315789473683</v>
      </c>
      <c r="K30" s="10">
        <f t="shared" ref="K30:L30" si="14">+H30*$D$30</f>
        <v>1230.2631578947369</v>
      </c>
      <c r="L30" s="10">
        <f t="shared" si="14"/>
        <v>738.15789473684208</v>
      </c>
    </row>
    <row r="31" spans="1:12" x14ac:dyDescent="0.25">
      <c r="A31" s="58"/>
      <c r="B31" s="4"/>
      <c r="C31" s="4" t="s">
        <v>24</v>
      </c>
      <c r="D31" s="7">
        <v>14763.157894736842</v>
      </c>
      <c r="E31" s="4" t="s">
        <v>21</v>
      </c>
      <c r="F31" s="4">
        <v>200</v>
      </c>
      <c r="G31" s="10">
        <f>+C8/$F$31</f>
        <v>0.6</v>
      </c>
      <c r="H31" s="10">
        <f t="shared" ref="H31:I31" si="15">+D8/$F$31</f>
        <v>0.25</v>
      </c>
      <c r="I31" s="10">
        <f t="shared" si="15"/>
        <v>0.15</v>
      </c>
      <c r="J31" s="10">
        <f>+G31*$D$31</f>
        <v>8857.894736842105</v>
      </c>
      <c r="K31" s="10">
        <f t="shared" ref="K31:L31" si="16">+H31*$D$31</f>
        <v>3690.7894736842104</v>
      </c>
      <c r="L31" s="10">
        <f t="shared" si="16"/>
        <v>2214.4736842105262</v>
      </c>
    </row>
    <row r="32" spans="1:12" x14ac:dyDescent="0.25">
      <c r="A32" s="58"/>
      <c r="B32" s="4"/>
      <c r="C32" s="4" t="s">
        <v>25</v>
      </c>
      <c r="D32" s="7">
        <v>4921.0526315789475</v>
      </c>
      <c r="E32" s="4" t="s">
        <v>21</v>
      </c>
      <c r="F32" s="4">
        <v>200</v>
      </c>
      <c r="G32" s="10">
        <f>+C8/$F$32</f>
        <v>0.6</v>
      </c>
      <c r="H32" s="10">
        <f t="shared" ref="H32:I32" si="17">+D8/$F$32</f>
        <v>0.25</v>
      </c>
      <c r="I32" s="10">
        <f t="shared" si="17"/>
        <v>0.15</v>
      </c>
      <c r="J32" s="10">
        <f>+G32*$D$32</f>
        <v>2952.6315789473683</v>
      </c>
      <c r="K32" s="10">
        <f t="shared" ref="K32:L32" si="18">+H32*$D$32</f>
        <v>1230.2631578947369</v>
      </c>
      <c r="L32" s="10">
        <f t="shared" si="18"/>
        <v>738.15789473684208</v>
      </c>
    </row>
    <row r="33" spans="1:12" x14ac:dyDescent="0.25">
      <c r="A33" s="58" t="s">
        <v>26</v>
      </c>
      <c r="B33" s="4" t="s">
        <v>27</v>
      </c>
      <c r="C33" s="4"/>
      <c r="D33" s="11">
        <f>SUM(D22:D32)</f>
        <v>187000.00000000006</v>
      </c>
      <c r="E33" s="4"/>
      <c r="F33" s="4"/>
      <c r="G33" s="10"/>
      <c r="H33" s="10"/>
      <c r="I33" s="10"/>
      <c r="J33" s="10"/>
      <c r="K33" s="10"/>
      <c r="L33" s="10"/>
    </row>
    <row r="34" spans="1:12" x14ac:dyDescent="0.25">
      <c r="A34" s="58"/>
      <c r="B34" s="4"/>
      <c r="C34" s="4" t="s">
        <v>28</v>
      </c>
      <c r="D34" s="7">
        <v>10702.180544571236</v>
      </c>
      <c r="E34" s="4" t="s">
        <v>16</v>
      </c>
      <c r="F34" s="4">
        <v>500</v>
      </c>
      <c r="G34" s="10">
        <f>+C7/$F$34</f>
        <v>0.6</v>
      </c>
      <c r="H34" s="10">
        <f t="shared" ref="H34:I34" si="19">+D7/$F$34</f>
        <v>0.3</v>
      </c>
      <c r="I34" s="10">
        <f t="shared" si="19"/>
        <v>0.1</v>
      </c>
      <c r="J34" s="10">
        <f>+G34*$D$34</f>
        <v>6421.3083267427419</v>
      </c>
      <c r="K34" s="10">
        <f t="shared" ref="K34:L34" si="20">+H34*$D$34</f>
        <v>3210.6541633713709</v>
      </c>
      <c r="L34" s="10">
        <f t="shared" si="20"/>
        <v>1070.2180544571236</v>
      </c>
    </row>
    <row r="35" spans="1:12" x14ac:dyDescent="0.25">
      <c r="A35" s="58"/>
      <c r="B35" s="4"/>
      <c r="C35" s="4" t="s">
        <v>29</v>
      </c>
      <c r="D35" s="7">
        <v>7134.7870297141571</v>
      </c>
      <c r="E35" s="4" t="s">
        <v>30</v>
      </c>
      <c r="F35" s="4">
        <v>320</v>
      </c>
      <c r="G35" s="10">
        <f>+C9/$F$35</f>
        <v>0.5625</v>
      </c>
      <c r="H35" s="10">
        <f t="shared" ref="H35:I35" si="21">+D9/$F$35</f>
        <v>0.1875</v>
      </c>
      <c r="I35" s="10">
        <f t="shared" si="21"/>
        <v>0.25</v>
      </c>
      <c r="J35" s="10">
        <f>+G35*$D$35</f>
        <v>4013.3177042142133</v>
      </c>
      <c r="K35" s="10">
        <f t="shared" ref="K35:L35" si="22">+H35*$D$35</f>
        <v>1337.7725680714045</v>
      </c>
      <c r="L35" s="10">
        <f t="shared" si="22"/>
        <v>1783.6967574285393</v>
      </c>
    </row>
    <row r="36" spans="1:12" x14ac:dyDescent="0.25">
      <c r="A36" s="58"/>
      <c r="B36" s="4"/>
      <c r="C36" s="4" t="s">
        <v>31</v>
      </c>
      <c r="D36" s="7">
        <v>24971.75460399955</v>
      </c>
      <c r="E36" s="4" t="s">
        <v>32</v>
      </c>
      <c r="F36" s="4">
        <v>1250</v>
      </c>
      <c r="G36" s="10">
        <f>+C10/$F$36</f>
        <v>0.65600000000000003</v>
      </c>
      <c r="H36" s="10">
        <f t="shared" ref="H36:I36" si="23">+D10/$F$36</f>
        <v>0.192</v>
      </c>
      <c r="I36" s="10">
        <f t="shared" si="23"/>
        <v>0.152</v>
      </c>
      <c r="J36" s="10">
        <f>+G36*$D$36</f>
        <v>16381.471020223706</v>
      </c>
      <c r="K36" s="10">
        <f t="shared" ref="K36:L36" si="24">+H36*$D$36</f>
        <v>4794.576883967914</v>
      </c>
      <c r="L36" s="10">
        <f t="shared" si="24"/>
        <v>3795.7066998079317</v>
      </c>
    </row>
    <row r="37" spans="1:12" x14ac:dyDescent="0.25">
      <c r="A37" s="58"/>
      <c r="B37" s="4"/>
      <c r="C37" s="4" t="s">
        <v>33</v>
      </c>
      <c r="D37" s="7">
        <v>10702.180544571236</v>
      </c>
      <c r="E37" s="4" t="s">
        <v>34</v>
      </c>
      <c r="F37" s="4">
        <v>200</v>
      </c>
      <c r="G37" s="10">
        <f>+C11/$F$37</f>
        <v>0.4</v>
      </c>
      <c r="H37" s="10">
        <f t="shared" ref="H37:I37" si="25">+D11/$F$37</f>
        <v>0.4</v>
      </c>
      <c r="I37" s="10">
        <f t="shared" si="25"/>
        <v>0.2</v>
      </c>
      <c r="J37" s="10">
        <f>+G37*$D$37</f>
        <v>4280.8722178284943</v>
      </c>
      <c r="K37" s="10">
        <f t="shared" ref="K37:L37" si="26">+H37*$D$37</f>
        <v>4280.8722178284943</v>
      </c>
      <c r="L37" s="10">
        <f t="shared" si="26"/>
        <v>2140.4361089142471</v>
      </c>
    </row>
    <row r="38" spans="1:12" x14ac:dyDescent="0.25">
      <c r="A38" s="58"/>
      <c r="B38" s="4" t="s">
        <v>35</v>
      </c>
      <c r="C38" s="4"/>
      <c r="D38" s="7"/>
      <c r="E38" s="4"/>
      <c r="F38" s="4"/>
      <c r="G38" s="10"/>
      <c r="H38" s="10"/>
      <c r="I38" s="10"/>
      <c r="J38" s="10"/>
      <c r="K38" s="10"/>
      <c r="L38" s="10"/>
    </row>
    <row r="39" spans="1:12" x14ac:dyDescent="0.25">
      <c r="A39" s="58"/>
      <c r="B39" s="4"/>
      <c r="C39" s="4" t="s">
        <v>36</v>
      </c>
      <c r="D39" s="7">
        <v>7134.7870297141571</v>
      </c>
      <c r="E39" s="4" t="s">
        <v>37</v>
      </c>
      <c r="F39" s="4">
        <v>20</v>
      </c>
      <c r="G39" s="10">
        <f>+C12/$F$39</f>
        <v>0.2</v>
      </c>
      <c r="H39" s="10">
        <f t="shared" ref="H39:I39" si="27">+D12/$F$39</f>
        <v>0.25</v>
      </c>
      <c r="I39" s="10">
        <f t="shared" si="27"/>
        <v>0.55000000000000004</v>
      </c>
      <c r="J39" s="10">
        <f>+G39*$D$39</f>
        <v>1426.9574059428314</v>
      </c>
      <c r="K39" s="10">
        <f t="shared" ref="K39:L39" si="28">+H39*$D$39</f>
        <v>1783.6967574285393</v>
      </c>
      <c r="L39" s="10">
        <f t="shared" si="28"/>
        <v>3924.1328663427867</v>
      </c>
    </row>
    <row r="40" spans="1:12" x14ac:dyDescent="0.25">
      <c r="A40" s="58"/>
      <c r="B40" s="4"/>
      <c r="C40" s="4" t="s">
        <v>38</v>
      </c>
      <c r="D40" s="7">
        <v>14269.574059428314</v>
      </c>
      <c r="E40" s="4" t="s">
        <v>39</v>
      </c>
      <c r="F40" s="4">
        <v>45</v>
      </c>
      <c r="G40" s="10">
        <f>+C13/$F$40</f>
        <v>0.22222222222222221</v>
      </c>
      <c r="H40" s="10">
        <f t="shared" ref="H40:I40" si="29">+D13/$F$40</f>
        <v>0.44444444444444442</v>
      </c>
      <c r="I40" s="10">
        <f t="shared" si="29"/>
        <v>0.33333333333333331</v>
      </c>
      <c r="J40" s="10">
        <f>+G40*$D$40</f>
        <v>3171.0164576507364</v>
      </c>
      <c r="K40" s="10">
        <f t="shared" ref="K40:L40" si="30">+H40*$D$40</f>
        <v>6342.0329153014727</v>
      </c>
      <c r="L40" s="10">
        <f t="shared" si="30"/>
        <v>4756.5246864761048</v>
      </c>
    </row>
    <row r="41" spans="1:12" x14ac:dyDescent="0.25">
      <c r="A41" s="58"/>
      <c r="B41" s="4"/>
      <c r="C41" s="4" t="s">
        <v>40</v>
      </c>
      <c r="D41" s="7">
        <v>14269.574059428314</v>
      </c>
      <c r="E41" s="4" t="s">
        <v>39</v>
      </c>
      <c r="F41" s="4">
        <v>45</v>
      </c>
      <c r="G41" s="10">
        <f>+C13/$F$41</f>
        <v>0.22222222222222221</v>
      </c>
      <c r="H41" s="10">
        <f t="shared" ref="H41:I41" si="31">+D13/$F$41</f>
        <v>0.44444444444444442</v>
      </c>
      <c r="I41" s="10">
        <f t="shared" si="31"/>
        <v>0.33333333333333331</v>
      </c>
      <c r="J41" s="10">
        <f>+G41*$D$41</f>
        <v>3171.0164576507364</v>
      </c>
      <c r="K41" s="10">
        <f t="shared" ref="K41:L41" si="32">+H41*$D$41</f>
        <v>6342.0329153014727</v>
      </c>
      <c r="L41" s="10">
        <f t="shared" si="32"/>
        <v>4756.5246864761048</v>
      </c>
    </row>
    <row r="42" spans="1:12" x14ac:dyDescent="0.25">
      <c r="A42" s="58"/>
      <c r="B42" s="4" t="s">
        <v>41</v>
      </c>
      <c r="C42" s="4"/>
      <c r="D42" s="7"/>
      <c r="E42" s="4"/>
      <c r="F42" s="4"/>
      <c r="G42" s="10"/>
      <c r="H42" s="10"/>
      <c r="I42" s="10"/>
      <c r="J42" s="10"/>
      <c r="K42" s="10"/>
      <c r="L42" s="10"/>
    </row>
    <row r="43" spans="1:12" x14ac:dyDescent="0.25">
      <c r="A43" s="58"/>
      <c r="B43" s="4"/>
      <c r="C43" s="4" t="s">
        <v>42</v>
      </c>
      <c r="D43" s="7">
        <v>14439.046435431024</v>
      </c>
      <c r="E43" s="4" t="s">
        <v>43</v>
      </c>
      <c r="F43" s="4">
        <v>3</v>
      </c>
      <c r="G43" s="10">
        <f>+C14/$F$43</f>
        <v>0.33333333333333331</v>
      </c>
      <c r="H43" s="10">
        <f t="shared" ref="H43:I43" si="33">+D14/$F$43</f>
        <v>0.33333333333333331</v>
      </c>
      <c r="I43" s="10">
        <f t="shared" si="33"/>
        <v>0.33333333333333331</v>
      </c>
      <c r="J43" s="10">
        <f>+G43*$D$43</f>
        <v>4813.0154784770075</v>
      </c>
      <c r="K43" s="10">
        <f t="shared" ref="K43:L43" si="34">+H43*$D$43</f>
        <v>4813.0154784770075</v>
      </c>
      <c r="L43" s="10">
        <f t="shared" si="34"/>
        <v>4813.0154784770075</v>
      </c>
    </row>
    <row r="44" spans="1:12" x14ac:dyDescent="0.25">
      <c r="A44" s="58"/>
      <c r="B44" s="4"/>
      <c r="C44" s="4" t="s">
        <v>44</v>
      </c>
      <c r="D44" s="7">
        <v>32106.541633713707</v>
      </c>
      <c r="E44" s="4" t="s">
        <v>45</v>
      </c>
      <c r="F44" s="4">
        <v>50</v>
      </c>
      <c r="G44" s="10">
        <f>+C15/$F$44</f>
        <v>0.3</v>
      </c>
      <c r="H44" s="10">
        <f t="shared" ref="H44:I44" si="35">+D15/$F$44</f>
        <v>0.4</v>
      </c>
      <c r="I44" s="10">
        <f t="shared" si="35"/>
        <v>0.3</v>
      </c>
      <c r="J44" s="10">
        <f>+G44*$D$44</f>
        <v>9631.9624901141124</v>
      </c>
      <c r="K44" s="10">
        <f t="shared" ref="K44:L44" si="36">+H44*$D$44</f>
        <v>12842.616653485484</v>
      </c>
      <c r="L44" s="10">
        <f t="shared" si="36"/>
        <v>9631.9624901141124</v>
      </c>
    </row>
    <row r="45" spans="1:12" x14ac:dyDescent="0.25">
      <c r="A45" s="58"/>
      <c r="B45" s="4"/>
      <c r="C45" s="4" t="s">
        <v>46</v>
      </c>
      <c r="D45" s="7">
        <v>14269.574059428314</v>
      </c>
      <c r="E45" s="4" t="s">
        <v>47</v>
      </c>
      <c r="F45" s="4">
        <v>50</v>
      </c>
      <c r="G45" s="10">
        <f>+C16/$F$45</f>
        <v>0.3</v>
      </c>
      <c r="H45" s="10">
        <f t="shared" ref="H45:I45" si="37">+D16/$F$45</f>
        <v>0.3</v>
      </c>
      <c r="I45" s="10">
        <f t="shared" si="37"/>
        <v>0.4</v>
      </c>
      <c r="J45" s="10">
        <f>+G45*$D$45</f>
        <v>4280.8722178284943</v>
      </c>
      <c r="K45" s="10">
        <f t="shared" ref="K45:L45" si="38">+H45*$D$45</f>
        <v>4280.8722178284943</v>
      </c>
      <c r="L45" s="10">
        <f t="shared" si="38"/>
        <v>5707.8296237713257</v>
      </c>
    </row>
    <row r="46" spans="1:12" x14ac:dyDescent="0.25">
      <c r="A46" s="4"/>
      <c r="B46" s="4"/>
      <c r="C46" s="4"/>
      <c r="D46" s="11">
        <f>SUM(D34:D45)</f>
        <v>150000.00000000003</v>
      </c>
      <c r="E46" s="4"/>
      <c r="F46" s="4"/>
      <c r="G46" s="10"/>
      <c r="H46" s="10"/>
      <c r="I46" s="10"/>
      <c r="J46" s="10"/>
      <c r="K46" s="10"/>
      <c r="L46" s="10"/>
    </row>
    <row r="47" spans="1:12" x14ac:dyDescent="0.25">
      <c r="A47" s="9"/>
      <c r="B47" s="4"/>
      <c r="C47" s="4"/>
      <c r="D47" s="7"/>
      <c r="E47" s="4"/>
      <c r="F47" s="4"/>
      <c r="G47" s="10"/>
      <c r="H47" s="10"/>
      <c r="I47" s="10"/>
      <c r="J47" s="10"/>
      <c r="K47" s="10"/>
      <c r="L47" s="10"/>
    </row>
    <row r="48" spans="1:12" x14ac:dyDescent="0.25">
      <c r="A48" s="9"/>
      <c r="B48" s="4" t="s">
        <v>49</v>
      </c>
      <c r="C48" s="4"/>
      <c r="D48" s="12">
        <v>25000</v>
      </c>
      <c r="E48" s="4" t="s">
        <v>48</v>
      </c>
      <c r="F48" s="4">
        <v>40</v>
      </c>
      <c r="G48" s="10">
        <f>+C17/$F$48</f>
        <v>0.5</v>
      </c>
      <c r="H48" s="10">
        <f t="shared" ref="H48:I48" si="39">+D17/$F$48</f>
        <v>0.375</v>
      </c>
      <c r="I48" s="10">
        <f t="shared" si="39"/>
        <v>0.125</v>
      </c>
      <c r="J48" s="10">
        <f>+G48*$D$48</f>
        <v>12500</v>
      </c>
      <c r="K48" s="10">
        <f t="shared" ref="K48:L48" si="40">+H48*$D$48</f>
        <v>9375</v>
      </c>
      <c r="L48" s="10">
        <f t="shared" si="40"/>
        <v>3125</v>
      </c>
    </row>
    <row r="49" spans="2:12" x14ac:dyDescent="0.25">
      <c r="D49" s="2"/>
    </row>
    <row r="50" spans="2:12" ht="15.75" x14ac:dyDescent="0.25">
      <c r="I50" s="13" t="s">
        <v>65</v>
      </c>
      <c r="J50" s="14">
        <f>+SUM(J22:J48)</f>
        <v>180459.14190008506</v>
      </c>
      <c r="K50" s="14">
        <f t="shared" ref="K50:L50" si="41">+SUM(K22:K48)</f>
        <v>106237.98850608891</v>
      </c>
      <c r="L50" s="14">
        <f t="shared" si="41"/>
        <v>75302.869593826079</v>
      </c>
    </row>
    <row r="51" spans="2:12" ht="15.75" x14ac:dyDescent="0.25">
      <c r="I51" s="16"/>
      <c r="J51" s="17"/>
      <c r="K51" s="17"/>
      <c r="L51" s="17"/>
    </row>
    <row r="52" spans="2:12" ht="15.75" x14ac:dyDescent="0.25">
      <c r="I52" s="16"/>
      <c r="J52" s="17"/>
      <c r="K52" s="17"/>
      <c r="L52" s="17"/>
    </row>
    <row r="54" spans="2:12" ht="15.75" x14ac:dyDescent="0.25">
      <c r="B54" s="15"/>
      <c r="C54" s="22" t="s">
        <v>50</v>
      </c>
      <c r="D54" s="22" t="s">
        <v>51</v>
      </c>
      <c r="E54" s="22" t="s">
        <v>52</v>
      </c>
    </row>
    <row r="55" spans="2:12" ht="15.75" x14ac:dyDescent="0.25">
      <c r="B55" s="21" t="s">
        <v>68</v>
      </c>
      <c r="C55" s="18">
        <v>69541</v>
      </c>
      <c r="D55" s="18">
        <v>43762</v>
      </c>
      <c r="E55" s="18">
        <v>34697</v>
      </c>
    </row>
    <row r="56" spans="2:12" ht="15.75" x14ac:dyDescent="0.25">
      <c r="B56" s="21" t="s">
        <v>69</v>
      </c>
      <c r="C56" s="19">
        <f>+J50</f>
        <v>180459.14190008506</v>
      </c>
      <c r="D56" s="19">
        <f t="shared" ref="D56:E56" si="42">+K50</f>
        <v>106237.98850608891</v>
      </c>
      <c r="E56" s="19">
        <f t="shared" si="42"/>
        <v>75302.869593826079</v>
      </c>
    </row>
    <row r="57" spans="2:12" ht="15.75" x14ac:dyDescent="0.25">
      <c r="B57" s="23" t="s">
        <v>67</v>
      </c>
      <c r="C57" s="20">
        <f>+C55+C56</f>
        <v>250000.14190008506</v>
      </c>
      <c r="D57" s="20">
        <f t="shared" ref="D57:E57" si="43">+D55+D56</f>
        <v>149999.98850608891</v>
      </c>
      <c r="E57" s="20">
        <f t="shared" si="43"/>
        <v>109999.86959382608</v>
      </c>
    </row>
  </sheetData>
  <mergeCells count="5">
    <mergeCell ref="A1:B1"/>
    <mergeCell ref="A21:A32"/>
    <mergeCell ref="A33:A45"/>
    <mergeCell ref="G19:I19"/>
    <mergeCell ref="J19:L1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 Cumplidora</vt:lpstr>
      <vt:lpstr>Salvaremos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Karina</cp:lastModifiedBy>
  <dcterms:created xsi:type="dcterms:W3CDTF">2020-10-18T02:06:42Z</dcterms:created>
  <dcterms:modified xsi:type="dcterms:W3CDTF">2021-10-18T22:51:44Z</dcterms:modified>
</cp:coreProperties>
</file>