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6540" activeTab="0"/>
  </bookViews>
  <sheets>
    <sheet name="PARTE A" sheetId="1" r:id="rId1"/>
    <sheet name="PARTE B" sheetId="2" r:id="rId2"/>
    <sheet name="PARTE C" sheetId="3" r:id="rId3"/>
  </sheets>
  <definedNames>
    <definedName name="_xlnm.Print_Area" localSheetId="1">'PARTE B'!$A:$G</definedName>
  </definedNames>
  <calcPr fullCalcOnLoad="1"/>
</workbook>
</file>

<file path=xl/sharedStrings.xml><?xml version="1.0" encoding="utf-8"?>
<sst xmlns="http://schemas.openxmlformats.org/spreadsheetml/2006/main" count="116" uniqueCount="96">
  <si>
    <t>kgs.</t>
  </si>
  <si>
    <t>=</t>
  </si>
  <si>
    <t>kgs</t>
  </si>
  <si>
    <t xml:space="preserve">Merma de la madera </t>
  </si>
  <si>
    <t>s/producido</t>
  </si>
  <si>
    <t>kgs consumo de Madera</t>
  </si>
  <si>
    <t xml:space="preserve">Cada listón pesa </t>
  </si>
  <si>
    <t>listones</t>
  </si>
  <si>
    <t>Se pide 1</t>
  </si>
  <si>
    <t>Se pide 2</t>
  </si>
  <si>
    <t>Ventas</t>
  </si>
  <si>
    <t>Disminución IFPT</t>
  </si>
  <si>
    <t>Producción</t>
  </si>
  <si>
    <t>Se pide 3</t>
  </si>
  <si>
    <t>Se pide 4</t>
  </si>
  <si>
    <t>Incremento IF listones</t>
  </si>
  <si>
    <t>Existencia Máxima = L + SS = 225 + 24 =</t>
  </si>
  <si>
    <t>Se pide 5</t>
  </si>
  <si>
    <t>Consumo Diario = 2240 / 280 =</t>
  </si>
  <si>
    <t>Stock de seguridad = 3 dias de consumo = 8 * 3 =</t>
  </si>
  <si>
    <t xml:space="preserve">        </t>
  </si>
  <si>
    <t>días</t>
  </si>
  <si>
    <t>Se pide 6</t>
  </si>
  <si>
    <t>Días</t>
  </si>
  <si>
    <t>= 6 x 8 + 24 =</t>
  </si>
  <si>
    <t>= 225 / 8 - 6 =</t>
  </si>
  <si>
    <t>Existencia Máxima 249</t>
  </si>
  <si>
    <t>Inventario Medio   136,5</t>
  </si>
  <si>
    <t>Punto de Pedido     72</t>
  </si>
  <si>
    <t>Stock de Seguridad 24</t>
  </si>
  <si>
    <t xml:space="preserve">                 22,125  28,125</t>
  </si>
  <si>
    <t xml:space="preserve">     Stock</t>
  </si>
  <si>
    <t xml:space="preserve">Lote =   (2pQ/i) </t>
  </si>
  <si>
    <t>Proceso Cortado y Pulido</t>
  </si>
  <si>
    <t>Ciclo</t>
  </si>
  <si>
    <t>Marcado</t>
  </si>
  <si>
    <t>Cortado</t>
  </si>
  <si>
    <t>Pulido</t>
  </si>
  <si>
    <t>Proceso Armado y Terminado</t>
  </si>
  <si>
    <t>Encolado</t>
  </si>
  <si>
    <t>Pintar</t>
  </si>
  <si>
    <t>Terminación</t>
  </si>
  <si>
    <t>Produción Máxima Diaria = Tiempo disponible / Ciclo = 7,5 * 60 / ciclo</t>
  </si>
  <si>
    <t>PMD =</t>
  </si>
  <si>
    <t>Como en el proceso Armado y terminado existen 2 oficiales trabajando en línea la PMD es 4 cunas</t>
  </si>
  <si>
    <t>minutos</t>
  </si>
  <si>
    <r>
      <t xml:space="preserve">El proceso crítico es Armado y Terminado </t>
    </r>
    <r>
      <rPr>
        <sz val="10"/>
        <rFont val="Verdana"/>
        <family val="2"/>
      </rPr>
      <t>dado que se pueden producir menor cantidad de cunas</t>
    </r>
  </si>
  <si>
    <t>cunas</t>
  </si>
  <si>
    <t>C = P (1 + %m) = 24 (1 + 0,2) =</t>
  </si>
  <si>
    <t>Madera A</t>
  </si>
  <si>
    <t>Madera B</t>
  </si>
  <si>
    <t>1/3</t>
  </si>
  <si>
    <t>2/3</t>
  </si>
  <si>
    <t>130 - 50</t>
  </si>
  <si>
    <t>Madera A por cuna (en listones)</t>
  </si>
  <si>
    <t>Requerimiento de Listones Madera A</t>
  </si>
  <si>
    <t>Total</t>
  </si>
  <si>
    <t>Proceso C y P</t>
  </si>
  <si>
    <t>Mantenimiento</t>
  </si>
  <si>
    <t>Metros Cuadrados</t>
  </si>
  <si>
    <t>Amortización Edificio</t>
  </si>
  <si>
    <t>Capataz de Producción</t>
  </si>
  <si>
    <t>Operario de Mantenimiento</t>
  </si>
  <si>
    <t>270 - 260</t>
  </si>
  <si>
    <t>Proceso A y T</t>
  </si>
  <si>
    <t>Picos de Luz</t>
  </si>
  <si>
    <t>Energía Eléctrica</t>
  </si>
  <si>
    <t>Materiales indirectos C y P</t>
  </si>
  <si>
    <t>Materiales indirectos A y T</t>
  </si>
  <si>
    <t>Cuota de Costos Indirectos</t>
  </si>
  <si>
    <t>Horas Hombre Trabajadas</t>
  </si>
  <si>
    <t>PARTE A</t>
  </si>
  <si>
    <t>PARTE B</t>
  </si>
  <si>
    <t xml:space="preserve">Cada Cuna Pesa 25 Kgs de los que el 80 % es Madera </t>
  </si>
  <si>
    <t>Materiales para mantenimiento</t>
  </si>
  <si>
    <t>x hora</t>
  </si>
  <si>
    <t xml:space="preserve">`C = P + Merma </t>
  </si>
  <si>
    <t>x</t>
  </si>
  <si>
    <t xml:space="preserve">1 liston </t>
  </si>
  <si>
    <t>8 kgs</t>
  </si>
  <si>
    <t>2 listones</t>
  </si>
  <si>
    <t>16 kgs.</t>
  </si>
  <si>
    <t>A</t>
  </si>
  <si>
    <t>B</t>
  </si>
  <si>
    <t xml:space="preserve">Lote =    ( 2 * 1.800* 2250 /160)  = </t>
  </si>
  <si>
    <t>3 operarios en equipo</t>
  </si>
  <si>
    <t>2 operarios en línea</t>
  </si>
  <si>
    <t>En 2 línea</t>
  </si>
  <si>
    <t>x minuto</t>
  </si>
  <si>
    <t xml:space="preserve">Punto de pedido Q = demora proveedor * consumo diario + SS </t>
  </si>
  <si>
    <t>Punto de pedido t = L /consumo diario - demora proveedor</t>
  </si>
  <si>
    <t>Existencia media = L/2 + SS = 225/2 + 24 =</t>
  </si>
  <si>
    <t>PMD:</t>
  </si>
  <si>
    <t>Distribución primaria</t>
  </si>
  <si>
    <t>Distribución secundaria</t>
  </si>
  <si>
    <t>PARTE C</t>
  </si>
</sst>
</file>

<file path=xl/styles.xml><?xml version="1.0" encoding="utf-8"?>
<styleSheet xmlns="http://schemas.openxmlformats.org/spreadsheetml/2006/main">
  <numFmts count="6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  <numFmt numFmtId="211" formatCode="#,##0.000000"/>
    <numFmt numFmtId="212" formatCode="#,##0.0000000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_(* #,##0.000_);_(* \(#,##0.000\);_(* &quot;-&quot;??_);_(@_)"/>
    <numFmt numFmtId="217" formatCode="_(* #,##0.0000_);_(* \(#,##0.0000\);_(* &quot;-&quot;??_);_(@_)"/>
    <numFmt numFmtId="218" formatCode="_(* #,##0.0_);_(* \(#,##0.0\);_(* &quot;-&quot;??_);_(@_)"/>
    <numFmt numFmtId="219" formatCode="_(* #,##0_);_(* \(#,##0\);_(* &quot;-&quot;??_);_(@_)"/>
  </numFmts>
  <fonts count="4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Verdan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20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16" fontId="2" fillId="0" borderId="0" xfId="0" applyNumberFormat="1" applyFont="1" applyAlignment="1" quotePrefix="1">
      <alignment/>
    </xf>
    <xf numFmtId="10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0" fontId="2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43" fontId="1" fillId="0" borderId="14" xfId="49" applyNumberFormat="1" applyFont="1" applyBorder="1" applyAlignment="1">
      <alignment/>
    </xf>
    <xf numFmtId="43" fontId="1" fillId="0" borderId="14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3" fontId="2" fillId="0" borderId="34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1" fillId="0" borderId="35" xfId="0" applyNumberFormat="1" applyFont="1" applyBorder="1" applyAlignment="1">
      <alignment/>
    </xf>
    <xf numFmtId="0" fontId="1" fillId="0" borderId="12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1552575" y="10334625"/>
          <a:ext cx="3714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60</xdr:row>
      <xdr:rowOff>0</xdr:rowOff>
    </xdr:from>
    <xdr:to>
      <xdr:col>5</xdr:col>
      <xdr:colOff>714375</xdr:colOff>
      <xdr:row>60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771650" y="984885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9525</xdr:rowOff>
    </xdr:from>
    <xdr:to>
      <xdr:col>2</xdr:col>
      <xdr:colOff>0</xdr:colOff>
      <xdr:row>64</xdr:row>
      <xdr:rowOff>9525</xdr:rowOff>
    </xdr:to>
    <xdr:sp>
      <xdr:nvSpPr>
        <xdr:cNvPr id="3" name="Line 3"/>
        <xdr:cNvSpPr>
          <a:spLocks/>
        </xdr:cNvSpPr>
      </xdr:nvSpPr>
      <xdr:spPr>
        <a:xfrm>
          <a:off x="1905000" y="7753350"/>
          <a:ext cx="0" cy="275272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52</xdr:row>
      <xdr:rowOff>104775</xdr:rowOff>
    </xdr:from>
    <xdr:to>
      <xdr:col>3</xdr:col>
      <xdr:colOff>400050</xdr:colOff>
      <xdr:row>60</xdr:row>
      <xdr:rowOff>9525</xdr:rowOff>
    </xdr:to>
    <xdr:sp>
      <xdr:nvSpPr>
        <xdr:cNvPr id="4" name="Line 4"/>
        <xdr:cNvSpPr>
          <a:spLocks/>
        </xdr:cNvSpPr>
      </xdr:nvSpPr>
      <xdr:spPr>
        <a:xfrm>
          <a:off x="1905000" y="8658225"/>
          <a:ext cx="1266825" cy="1200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50</xdr:row>
      <xdr:rowOff>114300</xdr:rowOff>
    </xdr:from>
    <xdr:to>
      <xdr:col>3</xdr:col>
      <xdr:colOff>352425</xdr:colOff>
      <xdr:row>63</xdr:row>
      <xdr:rowOff>47625</xdr:rowOff>
    </xdr:to>
    <xdr:sp>
      <xdr:nvSpPr>
        <xdr:cNvPr id="5" name="Line 5"/>
        <xdr:cNvSpPr>
          <a:spLocks/>
        </xdr:cNvSpPr>
      </xdr:nvSpPr>
      <xdr:spPr>
        <a:xfrm flipH="1" flipV="1">
          <a:off x="3124200" y="83439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52</xdr:row>
      <xdr:rowOff>142875</xdr:rowOff>
    </xdr:from>
    <xdr:to>
      <xdr:col>5</xdr:col>
      <xdr:colOff>114300</xdr:colOff>
      <xdr:row>60</xdr:row>
      <xdr:rowOff>38100</xdr:rowOff>
    </xdr:to>
    <xdr:sp>
      <xdr:nvSpPr>
        <xdr:cNvPr id="6" name="Line 6"/>
        <xdr:cNvSpPr>
          <a:spLocks/>
        </xdr:cNvSpPr>
      </xdr:nvSpPr>
      <xdr:spPr>
        <a:xfrm>
          <a:off x="3143250" y="8696325"/>
          <a:ext cx="1476375" cy="1190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104775</xdr:rowOff>
    </xdr:from>
    <xdr:to>
      <xdr:col>5</xdr:col>
      <xdr:colOff>104775</xdr:colOff>
      <xdr:row>63</xdr:row>
      <xdr:rowOff>47625</xdr:rowOff>
    </xdr:to>
    <xdr:sp>
      <xdr:nvSpPr>
        <xdr:cNvPr id="7" name="Line 7"/>
        <xdr:cNvSpPr>
          <a:spLocks/>
        </xdr:cNvSpPr>
      </xdr:nvSpPr>
      <xdr:spPr>
        <a:xfrm flipV="1">
          <a:off x="4610100" y="83343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56</xdr:row>
      <xdr:rowOff>85725</xdr:rowOff>
    </xdr:from>
    <xdr:to>
      <xdr:col>6</xdr:col>
      <xdr:colOff>152400</xdr:colOff>
      <xdr:row>56</xdr:row>
      <xdr:rowOff>85725</xdr:rowOff>
    </xdr:to>
    <xdr:sp>
      <xdr:nvSpPr>
        <xdr:cNvPr id="8" name="Line 8"/>
        <xdr:cNvSpPr>
          <a:spLocks/>
        </xdr:cNvSpPr>
      </xdr:nvSpPr>
      <xdr:spPr>
        <a:xfrm>
          <a:off x="1905000" y="928687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6</xdr:col>
      <xdr:colOff>76200</xdr:colOff>
      <xdr:row>58</xdr:row>
      <xdr:rowOff>0</xdr:rowOff>
    </xdr:to>
    <xdr:sp>
      <xdr:nvSpPr>
        <xdr:cNvPr id="9" name="Line 9"/>
        <xdr:cNvSpPr>
          <a:spLocks/>
        </xdr:cNvSpPr>
      </xdr:nvSpPr>
      <xdr:spPr>
        <a:xfrm>
          <a:off x="1914525" y="952500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0</xdr:rowOff>
    </xdr:from>
    <xdr:to>
      <xdr:col>3</xdr:col>
      <xdr:colOff>47625</xdr:colOff>
      <xdr:row>63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2819400" y="95250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26</xdr:row>
      <xdr:rowOff>0</xdr:rowOff>
    </xdr:from>
    <xdr:to>
      <xdr:col>0</xdr:col>
      <xdr:colOff>1095375</xdr:colOff>
      <xdr:row>27</xdr:row>
      <xdr:rowOff>9525</xdr:rowOff>
    </xdr:to>
    <xdr:grpSp>
      <xdr:nvGrpSpPr>
        <xdr:cNvPr id="11" name="Group 14"/>
        <xdr:cNvGrpSpPr>
          <a:grpSpLocks/>
        </xdr:cNvGrpSpPr>
      </xdr:nvGrpSpPr>
      <xdr:grpSpPr>
        <a:xfrm>
          <a:off x="438150" y="4248150"/>
          <a:ext cx="657225" cy="171450"/>
          <a:chOff x="46" y="395"/>
          <a:chExt cx="69" cy="18"/>
        </a:xfrm>
        <a:solidFill>
          <a:srgbClr val="FFFFFF"/>
        </a:solidFill>
      </xdr:grpSpPr>
      <xdr:sp>
        <xdr:nvSpPr>
          <xdr:cNvPr id="12" name="Line 11"/>
          <xdr:cNvSpPr>
            <a:spLocks/>
          </xdr:cNvSpPr>
        </xdr:nvSpPr>
        <xdr:spPr>
          <a:xfrm>
            <a:off x="46" y="398"/>
            <a:ext cx="3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 flipV="1">
            <a:off x="49" y="397"/>
            <a:ext cx="8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59" y="395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466725</xdr:colOff>
      <xdr:row>28</xdr:row>
      <xdr:rowOff>0</xdr:rowOff>
    </xdr:from>
    <xdr:to>
      <xdr:col>2</xdr:col>
      <xdr:colOff>190500</xdr:colOff>
      <xdr:row>29</xdr:row>
      <xdr:rowOff>0</xdr:rowOff>
    </xdr:to>
    <xdr:grpSp>
      <xdr:nvGrpSpPr>
        <xdr:cNvPr id="15" name="Group 18"/>
        <xdr:cNvGrpSpPr>
          <a:grpSpLocks/>
        </xdr:cNvGrpSpPr>
      </xdr:nvGrpSpPr>
      <xdr:grpSpPr>
        <a:xfrm>
          <a:off x="466725" y="4581525"/>
          <a:ext cx="1628775" cy="171450"/>
          <a:chOff x="49" y="430"/>
          <a:chExt cx="170" cy="18"/>
        </a:xfrm>
        <a:solidFill>
          <a:srgbClr val="FFFFFF"/>
        </a:solidFill>
      </xdr:grpSpPr>
      <xdr:sp>
        <xdr:nvSpPr>
          <xdr:cNvPr id="16" name="Line 15"/>
          <xdr:cNvSpPr>
            <a:spLocks/>
          </xdr:cNvSpPr>
        </xdr:nvSpPr>
        <xdr:spPr>
          <a:xfrm>
            <a:off x="49" y="430"/>
            <a:ext cx="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 flipV="1">
            <a:off x="53" y="430"/>
            <a:ext cx="12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>
            <a:off x="66" y="431"/>
            <a:ext cx="1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17.00390625" style="2" customWidth="1"/>
    <col min="2" max="2" width="11.57421875" style="2" bestFit="1" customWidth="1"/>
    <col min="3" max="3" width="13.00390625" style="2" customWidth="1"/>
    <col min="4" max="4" width="12.28125" style="2" bestFit="1" customWidth="1"/>
    <col min="5" max="5" width="13.7109375" style="2" bestFit="1" customWidth="1"/>
    <col min="6" max="6" width="11.421875" style="2" customWidth="1"/>
    <col min="7" max="7" width="12.140625" style="2" customWidth="1"/>
    <col min="8" max="8" width="11.421875" style="2" customWidth="1"/>
  </cols>
  <sheetData>
    <row r="1" spans="1:7" ht="12.75">
      <c r="A1" s="37" t="s">
        <v>71</v>
      </c>
      <c r="B1" s="38"/>
      <c r="C1" s="38"/>
      <c r="D1" s="38"/>
      <c r="E1" s="38"/>
      <c r="F1" s="38"/>
      <c r="G1" s="39"/>
    </row>
    <row r="2" spans="1:7" ht="12.75">
      <c r="A2" s="80"/>
      <c r="B2" s="80"/>
      <c r="C2" s="80"/>
      <c r="D2" s="80"/>
      <c r="E2" s="80"/>
      <c r="F2" s="80"/>
      <c r="G2" s="80"/>
    </row>
    <row r="3" spans="1:7" ht="12.75">
      <c r="A3" s="40" t="s">
        <v>8</v>
      </c>
      <c r="B3" s="41"/>
      <c r="C3" s="41"/>
      <c r="D3" s="41"/>
      <c r="E3" s="41"/>
      <c r="F3" s="41"/>
      <c r="G3" s="42"/>
    </row>
    <row r="4" ht="12.75">
      <c r="A4" s="2" t="s">
        <v>73</v>
      </c>
    </row>
    <row r="5" spans="1:6" ht="12.75">
      <c r="A5" s="2">
        <v>25</v>
      </c>
      <c r="B5" s="2" t="s">
        <v>0</v>
      </c>
      <c r="C5" s="3">
        <v>0.8</v>
      </c>
      <c r="D5" s="2" t="s">
        <v>1</v>
      </c>
      <c r="E5" s="2">
        <f>+C5*A5</f>
        <v>20</v>
      </c>
      <c r="F5" s="2" t="s">
        <v>2</v>
      </c>
    </row>
    <row r="7" spans="1:4" ht="12.75">
      <c r="A7" s="2" t="s">
        <v>3</v>
      </c>
      <c r="C7" s="3">
        <v>0.2</v>
      </c>
      <c r="D7" s="2" t="s">
        <v>4</v>
      </c>
    </row>
    <row r="8" spans="1:6" ht="12.75">
      <c r="A8" s="2" t="s">
        <v>76</v>
      </c>
      <c r="C8" s="63" t="s">
        <v>77</v>
      </c>
      <c r="D8" s="27" t="s">
        <v>1</v>
      </c>
      <c r="E8" s="26">
        <v>20</v>
      </c>
      <c r="F8" s="26">
        <f>0.2*E8</f>
        <v>4</v>
      </c>
    </row>
    <row r="9" spans="1:10" ht="12.75">
      <c r="A9" s="2" t="s">
        <v>48</v>
      </c>
      <c r="D9" s="2">
        <f>+(1+C7)*E5</f>
        <v>24</v>
      </c>
      <c r="E9" s="2" t="s">
        <v>5</v>
      </c>
      <c r="G9" s="2">
        <f>+D9*2/3</f>
        <v>16</v>
      </c>
      <c r="H9" s="2" t="s">
        <v>49</v>
      </c>
      <c r="I9" t="s">
        <v>81</v>
      </c>
      <c r="J9" s="2" t="s">
        <v>80</v>
      </c>
    </row>
    <row r="10" spans="8:9" ht="12.75">
      <c r="H10" s="2" t="s">
        <v>78</v>
      </c>
      <c r="I10" t="s">
        <v>79</v>
      </c>
    </row>
    <row r="11" spans="1:6" ht="13.5" thickBot="1">
      <c r="A11" s="2" t="s">
        <v>6</v>
      </c>
      <c r="C11" s="2">
        <v>8</v>
      </c>
      <c r="D11" s="2" t="s">
        <v>2</v>
      </c>
      <c r="E11" s="19">
        <f>+D9/C11</f>
        <v>3</v>
      </c>
      <c r="F11" s="19" t="s">
        <v>7</v>
      </c>
    </row>
    <row r="12" spans="1:7" ht="13.5" thickBot="1">
      <c r="A12" s="19" t="s">
        <v>49</v>
      </c>
      <c r="B12" s="34" t="s">
        <v>52</v>
      </c>
      <c r="C12" s="18">
        <f>2/3</f>
        <v>0.6666666666666666</v>
      </c>
      <c r="D12" s="19"/>
      <c r="E12" s="4">
        <f>+E11*C12</f>
        <v>2</v>
      </c>
      <c r="F12" s="5" t="s">
        <v>7</v>
      </c>
      <c r="G12" s="2" t="s">
        <v>82</v>
      </c>
    </row>
    <row r="13" spans="1:7" ht="12.75">
      <c r="A13" s="2" t="s">
        <v>50</v>
      </c>
      <c r="B13" s="31" t="s">
        <v>51</v>
      </c>
      <c r="C13" s="32">
        <f>1/3</f>
        <v>0.3333333333333333</v>
      </c>
      <c r="E13" s="19">
        <f>+E11*C13</f>
        <v>1</v>
      </c>
      <c r="F13" s="19" t="s">
        <v>7</v>
      </c>
      <c r="G13" s="2" t="s">
        <v>83</v>
      </c>
    </row>
    <row r="15" spans="1:7" ht="12.75">
      <c r="A15" s="40" t="s">
        <v>9</v>
      </c>
      <c r="B15" s="41"/>
      <c r="C15" s="41"/>
      <c r="D15" s="41"/>
      <c r="E15" s="41"/>
      <c r="F15" s="41"/>
      <c r="G15" s="42"/>
    </row>
    <row r="16" spans="1:8" ht="12.75">
      <c r="A16" s="2" t="s">
        <v>10</v>
      </c>
      <c r="B16" s="2">
        <v>100</v>
      </c>
      <c r="C16" s="2">
        <v>12</v>
      </c>
      <c r="D16" s="6">
        <f>+B16*C16</f>
        <v>1200</v>
      </c>
      <c r="E16" s="2" t="s">
        <v>47</v>
      </c>
      <c r="F16" s="2">
        <v>2</v>
      </c>
      <c r="G16" s="2">
        <f>+F16*D16</f>
        <v>2400</v>
      </c>
      <c r="H16" s="2" t="s">
        <v>7</v>
      </c>
    </row>
    <row r="17" spans="1:8" ht="12.75">
      <c r="A17" s="2" t="s">
        <v>11</v>
      </c>
      <c r="C17" s="2" t="s">
        <v>53</v>
      </c>
      <c r="D17" s="6">
        <v>-80</v>
      </c>
      <c r="E17" s="2" t="s">
        <v>47</v>
      </c>
      <c r="F17" s="2">
        <v>2</v>
      </c>
      <c r="G17" s="2">
        <f>+F17*D17</f>
        <v>-160</v>
      </c>
      <c r="H17" s="6" t="s">
        <v>7</v>
      </c>
    </row>
    <row r="18" spans="1:7" ht="12.75">
      <c r="A18" s="2" t="s">
        <v>12</v>
      </c>
      <c r="D18" s="6">
        <f>SUM(D16:D17)</f>
        <v>1120</v>
      </c>
      <c r="G18" s="2">
        <f>+G16+G17</f>
        <v>2240</v>
      </c>
    </row>
    <row r="19" spans="1:7" ht="12.75">
      <c r="A19" s="2" t="s">
        <v>54</v>
      </c>
      <c r="D19" s="7">
        <v>2</v>
      </c>
      <c r="G19" s="20"/>
    </row>
    <row r="20" spans="4:8" ht="12.75">
      <c r="D20" s="6">
        <f>+D18*D19</f>
        <v>2240</v>
      </c>
      <c r="G20" s="2">
        <f>+G18</f>
        <v>2240</v>
      </c>
      <c r="H20" s="2" t="s">
        <v>7</v>
      </c>
    </row>
    <row r="21" spans="1:8" ht="12.75">
      <c r="A21" s="2" t="s">
        <v>15</v>
      </c>
      <c r="C21" s="2" t="s">
        <v>63</v>
      </c>
      <c r="D21" s="8">
        <f>280-270</f>
        <v>10</v>
      </c>
      <c r="G21" s="20">
        <v>10</v>
      </c>
      <c r="H21" s="2" t="s">
        <v>7</v>
      </c>
    </row>
    <row r="22" spans="4:7" ht="13.5" thickBot="1">
      <c r="D22" s="8"/>
      <c r="G22" s="19"/>
    </row>
    <row r="23" spans="1:8" ht="13.5" thickBot="1">
      <c r="A23" s="4" t="s">
        <v>55</v>
      </c>
      <c r="B23" s="9"/>
      <c r="C23" s="9"/>
      <c r="D23" s="10">
        <f>SUM(D20:D21)</f>
        <v>2250</v>
      </c>
      <c r="G23" s="1">
        <f>+G21+G20</f>
        <v>2250</v>
      </c>
      <c r="H23" s="1" t="s">
        <v>7</v>
      </c>
    </row>
    <row r="25" spans="1:7" ht="12.75">
      <c r="A25" s="40" t="s">
        <v>13</v>
      </c>
      <c r="B25" s="41"/>
      <c r="C25" s="41"/>
      <c r="D25" s="41"/>
      <c r="E25" s="41"/>
      <c r="F25" s="41"/>
      <c r="G25" s="42"/>
    </row>
    <row r="26" spans="1:7" ht="12.75">
      <c r="A26" s="25"/>
      <c r="B26" s="25"/>
      <c r="C26" s="25"/>
      <c r="D26" s="25"/>
      <c r="E26" s="25"/>
      <c r="F26" s="25"/>
      <c r="G26" s="25"/>
    </row>
    <row r="27" ht="12.75">
      <c r="A27" s="2" t="s">
        <v>32</v>
      </c>
    </row>
    <row r="28" ht="13.5" thickBot="1"/>
    <row r="29" spans="1:4" ht="13.5" thickBot="1">
      <c r="A29" s="2" t="s">
        <v>84</v>
      </c>
      <c r="D29" s="11">
        <v>225</v>
      </c>
    </row>
    <row r="30" spans="6:7" ht="12.75">
      <c r="F30" s="12"/>
      <c r="G30" s="13"/>
    </row>
    <row r="31" spans="1:7" ht="12.75">
      <c r="A31" s="40" t="s">
        <v>14</v>
      </c>
      <c r="B31" s="41"/>
      <c r="C31" s="41"/>
      <c r="D31" s="41"/>
      <c r="E31" s="41"/>
      <c r="F31" s="41"/>
      <c r="G31" s="42"/>
    </row>
    <row r="32" spans="1:4" ht="12.75">
      <c r="A32" s="2" t="s">
        <v>18</v>
      </c>
      <c r="D32" s="2">
        <f>2240/280</f>
        <v>8</v>
      </c>
    </row>
    <row r="33" spans="1:6" ht="12.75">
      <c r="A33" s="2" t="s">
        <v>19</v>
      </c>
      <c r="E33" s="2">
        <f>+D32*3</f>
        <v>24</v>
      </c>
      <c r="F33" s="2" t="s">
        <v>7</v>
      </c>
    </row>
    <row r="34" ht="13.5" thickBot="1"/>
    <row r="35" spans="1:5" ht="13.5" thickBot="1">
      <c r="A35" s="2" t="s">
        <v>16</v>
      </c>
      <c r="E35" s="11">
        <f>+D29+E33</f>
        <v>249</v>
      </c>
    </row>
    <row r="36" ht="13.5" thickBot="1"/>
    <row r="37" spans="1:5" ht="13.5" thickBot="1">
      <c r="A37" s="2" t="s">
        <v>91</v>
      </c>
      <c r="E37" s="11">
        <f>+(D29/2)+E33</f>
        <v>136.5</v>
      </c>
    </row>
    <row r="39" spans="1:7" ht="12.75">
      <c r="A39" s="40" t="s">
        <v>17</v>
      </c>
      <c r="B39" s="41"/>
      <c r="C39" s="41"/>
      <c r="D39" s="41"/>
      <c r="E39" s="41"/>
      <c r="F39" s="41"/>
      <c r="G39" s="42"/>
    </row>
    <row r="41" ht="13.5" thickBot="1">
      <c r="A41" s="2" t="s">
        <v>89</v>
      </c>
    </row>
    <row r="42" spans="2:6" ht="13.5" thickBot="1">
      <c r="B42" s="14" t="s">
        <v>24</v>
      </c>
      <c r="E42" s="4">
        <f>+(6*D32)+E33</f>
        <v>72</v>
      </c>
      <c r="F42" s="5" t="s">
        <v>7</v>
      </c>
    </row>
    <row r="43" ht="13.5" thickBot="1">
      <c r="A43" s="2" t="s">
        <v>90</v>
      </c>
    </row>
    <row r="44" spans="1:6" ht="13.5" thickBot="1">
      <c r="A44" s="2" t="s">
        <v>20</v>
      </c>
      <c r="B44" s="14" t="s">
        <v>25</v>
      </c>
      <c r="E44" s="4">
        <f>+(D29/D32)-6</f>
        <v>22.125</v>
      </c>
      <c r="F44" s="5" t="s">
        <v>21</v>
      </c>
    </row>
    <row r="46" spans="1:7" ht="12.75">
      <c r="A46" s="40" t="s">
        <v>22</v>
      </c>
      <c r="B46" s="41"/>
      <c r="C46" s="41"/>
      <c r="D46" s="41"/>
      <c r="E46" s="41"/>
      <c r="F46" s="41"/>
      <c r="G46" s="42"/>
    </row>
    <row r="47" ht="12.75">
      <c r="A47" s="1"/>
    </row>
    <row r="48" ht="12.75">
      <c r="B48" s="17" t="s">
        <v>31</v>
      </c>
    </row>
    <row r="53" ht="12.75">
      <c r="A53" s="2" t="s">
        <v>26</v>
      </c>
    </row>
    <row r="57" ht="12.75">
      <c r="A57" s="2" t="s">
        <v>27</v>
      </c>
    </row>
    <row r="58" ht="12.75">
      <c r="A58" s="2" t="s">
        <v>28</v>
      </c>
    </row>
    <row r="60" ht="12.75">
      <c r="A60" s="2" t="s">
        <v>29</v>
      </c>
    </row>
    <row r="64" spans="3:7" ht="12.75">
      <c r="C64" s="15" t="s">
        <v>30</v>
      </c>
      <c r="F64" s="16">
        <v>56.25</v>
      </c>
      <c r="G64" s="1" t="s">
        <v>23</v>
      </c>
    </row>
  </sheetData>
  <sheetProtection/>
  <printOptions horizontalCentered="1"/>
  <pageMargins left="0.7480314960629921" right="0.7480314960629921" top="0.2755905511811024" bottom="0.984251968503937" header="0.15748031496062992" footer="0"/>
  <pageSetup fitToHeight="2" fitToWidth="2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90" zoomScaleNormal="90" zoomScalePageLayoutView="0" workbookViewId="0" topLeftCell="A1">
      <selection activeCell="A19" sqref="A19:IV19"/>
    </sheetView>
  </sheetViews>
  <sheetFormatPr defaultColWidth="11.421875" defaultRowHeight="12.75"/>
  <cols>
    <col min="1" max="3" width="14.28125" style="2" customWidth="1"/>
    <col min="4" max="4" width="31.8515625" style="2" customWidth="1"/>
    <col min="5" max="7" width="14.28125" style="2" customWidth="1"/>
    <col min="8" max="16384" width="11.421875" style="2" customWidth="1"/>
  </cols>
  <sheetData>
    <row r="1" spans="1:7" ht="12.75">
      <c r="A1" s="67" t="s">
        <v>72</v>
      </c>
      <c r="B1" s="68"/>
      <c r="C1" s="68"/>
      <c r="D1" s="68"/>
      <c r="E1" s="68"/>
      <c r="F1" s="68"/>
      <c r="G1" s="69"/>
    </row>
    <row r="2" spans="1:7" ht="12.75">
      <c r="A2" s="70" t="s">
        <v>8</v>
      </c>
      <c r="B2" s="71"/>
      <c r="C2" s="71"/>
      <c r="D2" s="71"/>
      <c r="E2" s="71"/>
      <c r="F2" s="71"/>
      <c r="G2" s="72"/>
    </row>
    <row r="3" spans="2:6" ht="12.75">
      <c r="B3" s="29" t="s">
        <v>33</v>
      </c>
      <c r="C3" s="28"/>
      <c r="E3" s="29" t="s">
        <v>38</v>
      </c>
      <c r="F3" s="28"/>
    </row>
    <row r="4" spans="1:6" ht="12.75">
      <c r="A4" s="2" t="s">
        <v>34</v>
      </c>
      <c r="B4" s="2" t="s">
        <v>35</v>
      </c>
      <c r="C4" s="2">
        <v>10</v>
      </c>
      <c r="E4" s="2" t="s">
        <v>39</v>
      </c>
      <c r="F4" s="2">
        <v>60</v>
      </c>
    </row>
    <row r="5" spans="2:6" ht="12.75">
      <c r="B5" s="2" t="s">
        <v>36</v>
      </c>
      <c r="C5" s="2">
        <v>60</v>
      </c>
      <c r="E5" s="2" t="s">
        <v>40</v>
      </c>
      <c r="F5" s="2">
        <v>100</v>
      </c>
    </row>
    <row r="6" spans="2:6" ht="12.75">
      <c r="B6" s="2" t="s">
        <v>37</v>
      </c>
      <c r="C6" s="20">
        <v>30</v>
      </c>
      <c r="E6" s="2" t="s">
        <v>41</v>
      </c>
      <c r="F6" s="20">
        <v>65</v>
      </c>
    </row>
    <row r="7" spans="3:7" ht="12.75">
      <c r="C7" s="1">
        <f>SUM(C4:C6)</f>
        <v>100</v>
      </c>
      <c r="D7" s="2" t="s">
        <v>45</v>
      </c>
      <c r="F7" s="1">
        <f>SUM(F4:F6)</f>
        <v>225</v>
      </c>
      <c r="G7" s="2" t="s">
        <v>45</v>
      </c>
    </row>
    <row r="8" spans="2:6" ht="12.75">
      <c r="B8" s="2" t="s">
        <v>85</v>
      </c>
      <c r="C8" s="1"/>
      <c r="E8" s="2" t="s">
        <v>86</v>
      </c>
      <c r="F8" s="1"/>
    </row>
    <row r="9" spans="3:6" ht="12.75">
      <c r="C9" s="1"/>
      <c r="F9" s="1"/>
    </row>
    <row r="11" ht="12.75">
      <c r="A11" s="2" t="s">
        <v>42</v>
      </c>
    </row>
    <row r="13" spans="1:7" ht="12.75">
      <c r="A13" s="2" t="s">
        <v>43</v>
      </c>
      <c r="C13" s="30">
        <f>7.5*60/C7</f>
        <v>4.5</v>
      </c>
      <c r="D13" s="30" t="s">
        <v>47</v>
      </c>
      <c r="E13" s="2" t="s">
        <v>92</v>
      </c>
      <c r="F13" s="2">
        <f>7.5*60/F7</f>
        <v>2</v>
      </c>
      <c r="G13" s="2" t="s">
        <v>47</v>
      </c>
    </row>
    <row r="14" spans="3:7" ht="12.75">
      <c r="C14" s="30"/>
      <c r="D14" s="30"/>
      <c r="E14" s="2" t="s">
        <v>87</v>
      </c>
      <c r="F14" s="30">
        <f>+F13*2</f>
        <v>4</v>
      </c>
      <c r="G14" s="30" t="s">
        <v>47</v>
      </c>
    </row>
    <row r="15" spans="3:7" ht="12.75">
      <c r="C15" s="30"/>
      <c r="D15" s="30"/>
      <c r="F15" s="30"/>
      <c r="G15" s="30"/>
    </row>
    <row r="16" ht="12.75">
      <c r="A16" s="2" t="s">
        <v>44</v>
      </c>
    </row>
    <row r="18" spans="1:7" ht="12.75">
      <c r="A18" s="70" t="s">
        <v>9</v>
      </c>
      <c r="B18" s="71"/>
      <c r="C18" s="71"/>
      <c r="D18" s="71"/>
      <c r="E18" s="71"/>
      <c r="F18" s="71"/>
      <c r="G18" s="72"/>
    </row>
    <row r="19" spans="1:7" ht="12.75">
      <c r="A19" s="25"/>
      <c r="B19" s="25"/>
      <c r="C19" s="25"/>
      <c r="D19" s="25"/>
      <c r="E19" s="25"/>
      <c r="F19" s="25"/>
      <c r="G19" s="25"/>
    </row>
    <row r="20" ht="12.75">
      <c r="A20" s="1" t="s">
        <v>46</v>
      </c>
    </row>
  </sheetData>
  <sheetProtection/>
  <mergeCells count="3">
    <mergeCell ref="A1:G1"/>
    <mergeCell ref="A2:G2"/>
    <mergeCell ref="A18:G18"/>
  </mergeCells>
  <printOptions horizontalCentered="1"/>
  <pageMargins left="0.7480314960629921" right="0.7480314960629921" top="0.4724409448818898" bottom="0.984251968503937" header="0.2755905511811024" footer="0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0.28125" style="0" bestFit="1" customWidth="1"/>
    <col min="2" max="2" width="12.57421875" style="0" customWidth="1"/>
    <col min="3" max="3" width="15.28125" style="0" bestFit="1" customWidth="1"/>
    <col min="4" max="4" width="15.140625" style="0" bestFit="1" customWidth="1"/>
    <col min="5" max="5" width="17.00390625" style="0" bestFit="1" customWidth="1"/>
  </cols>
  <sheetData>
    <row r="1" spans="1:5" ht="12.75">
      <c r="A1" s="73" t="s">
        <v>95</v>
      </c>
      <c r="B1" s="74"/>
      <c r="C1" s="74"/>
      <c r="D1" s="74"/>
      <c r="E1" s="75"/>
    </row>
    <row r="2" spans="1:5" ht="13.5" thickBot="1">
      <c r="A2" s="2"/>
      <c r="B2" s="43" t="s">
        <v>56</v>
      </c>
      <c r="C2" s="44" t="s">
        <v>57</v>
      </c>
      <c r="D2" s="44" t="s">
        <v>64</v>
      </c>
      <c r="E2" s="45" t="s">
        <v>58</v>
      </c>
    </row>
    <row r="3" spans="1:6" ht="12.75">
      <c r="A3" s="46" t="s">
        <v>59</v>
      </c>
      <c r="B3" s="47">
        <f>SUM(C3:E3)</f>
        <v>54</v>
      </c>
      <c r="C3" s="47">
        <v>24</v>
      </c>
      <c r="D3" s="47">
        <v>18</v>
      </c>
      <c r="E3" s="51">
        <v>12</v>
      </c>
      <c r="F3" s="76" t="s">
        <v>93</v>
      </c>
    </row>
    <row r="4" spans="1:6" ht="12.75">
      <c r="A4" s="48" t="s">
        <v>70</v>
      </c>
      <c r="B4" s="22">
        <f>SUM(C4:E4)</f>
        <v>12600</v>
      </c>
      <c r="C4" s="22">
        <v>6300</v>
      </c>
      <c r="D4" s="22">
        <v>4200</v>
      </c>
      <c r="E4" s="23">
        <v>2100</v>
      </c>
      <c r="F4" s="77"/>
    </row>
    <row r="5" spans="1:6" ht="13.5" thickBot="1">
      <c r="A5" s="49" t="s">
        <v>65</v>
      </c>
      <c r="B5" s="50">
        <f>SUM(C5:E5)</f>
        <v>14</v>
      </c>
      <c r="C5" s="50">
        <v>6</v>
      </c>
      <c r="D5" s="50">
        <v>4</v>
      </c>
      <c r="E5" s="52">
        <v>4</v>
      </c>
      <c r="F5" s="77"/>
    </row>
    <row r="6" spans="1:6" ht="13.5" thickBot="1">
      <c r="A6" s="2"/>
      <c r="B6" s="6"/>
      <c r="C6" s="6"/>
      <c r="D6" s="6"/>
      <c r="E6" s="6"/>
      <c r="F6" s="77"/>
    </row>
    <row r="7" spans="1:6" ht="12.75">
      <c r="A7" s="46" t="s">
        <v>66</v>
      </c>
      <c r="B7" s="51">
        <v>3444</v>
      </c>
      <c r="C7" s="53">
        <f>+$B$7/$B$5*C5</f>
        <v>1476</v>
      </c>
      <c r="D7" s="47">
        <f>+$B$7/$B$5*D5</f>
        <v>984</v>
      </c>
      <c r="E7" s="51">
        <f>+$B$7/$B$5*E5</f>
        <v>984</v>
      </c>
      <c r="F7" s="77"/>
    </row>
    <row r="8" spans="1:6" ht="12.75">
      <c r="A8" s="48" t="s">
        <v>74</v>
      </c>
      <c r="B8" s="23">
        <v>10200</v>
      </c>
      <c r="C8" s="54"/>
      <c r="D8" s="22"/>
      <c r="E8" s="23">
        <f>+B8</f>
        <v>10200</v>
      </c>
      <c r="F8" s="77"/>
    </row>
    <row r="9" spans="1:6" ht="12.75">
      <c r="A9" s="48" t="s">
        <v>60</v>
      </c>
      <c r="B9" s="23">
        <f>+B3*200</f>
        <v>10800</v>
      </c>
      <c r="C9" s="54">
        <f>+$B$9/$B$3*C3</f>
        <v>4800</v>
      </c>
      <c r="D9" s="22">
        <f>+$B$9/$B$3*D3</f>
        <v>3600</v>
      </c>
      <c r="E9" s="23">
        <f>+$B$9/$B$3*E3</f>
        <v>2400</v>
      </c>
      <c r="F9" s="77"/>
    </row>
    <row r="10" spans="1:6" ht="12.75">
      <c r="A10" s="48" t="s">
        <v>67</v>
      </c>
      <c r="B10" s="23">
        <v>3552</v>
      </c>
      <c r="C10" s="54">
        <f>+B10</f>
        <v>3552</v>
      </c>
      <c r="D10" s="22"/>
      <c r="E10" s="23"/>
      <c r="F10" s="77"/>
    </row>
    <row r="11" spans="1:6" ht="12.75">
      <c r="A11" s="48" t="s">
        <v>68</v>
      </c>
      <c r="B11" s="23">
        <v>5644</v>
      </c>
      <c r="C11" s="54"/>
      <c r="D11" s="22">
        <f>+B11</f>
        <v>5644</v>
      </c>
      <c r="E11" s="23"/>
      <c r="F11" s="77"/>
    </row>
    <row r="12" spans="1:6" ht="12.75">
      <c r="A12" s="48" t="s">
        <v>61</v>
      </c>
      <c r="B12" s="23">
        <f>12600*1.5*12</f>
        <v>226800</v>
      </c>
      <c r="C12" s="54">
        <f>+$B$12/$B$4*C4</f>
        <v>113400</v>
      </c>
      <c r="D12" s="22">
        <f>+$B$12/$B$4*D4</f>
        <v>75600</v>
      </c>
      <c r="E12" s="23">
        <f>+$B$12/$B$4*E4</f>
        <v>37800</v>
      </c>
      <c r="F12" s="77"/>
    </row>
    <row r="13" spans="1:6" ht="13.5" thickBot="1">
      <c r="A13" s="49" t="s">
        <v>62</v>
      </c>
      <c r="B13" s="52">
        <f>11310*12</f>
        <v>135720</v>
      </c>
      <c r="C13" s="55"/>
      <c r="D13" s="50"/>
      <c r="E13" s="52">
        <f>+B13</f>
        <v>135720</v>
      </c>
      <c r="F13" s="78"/>
    </row>
    <row r="14" spans="1:7" ht="13.5" thickBot="1">
      <c r="A14" s="2"/>
      <c r="B14" s="56">
        <f>SUM(B7:B13)</f>
        <v>396160</v>
      </c>
      <c r="C14" s="57">
        <f>SUM(C7:C13)</f>
        <v>123228</v>
      </c>
      <c r="D14" s="57">
        <f>SUM(D7:D13)</f>
        <v>85828</v>
      </c>
      <c r="E14" s="79">
        <f>SUM(E7:E13)</f>
        <v>187104</v>
      </c>
      <c r="F14" s="76" t="s">
        <v>94</v>
      </c>
      <c r="G14" s="35"/>
    </row>
    <row r="15" spans="1:6" ht="13.5" thickBot="1">
      <c r="A15" s="36" t="s">
        <v>58</v>
      </c>
      <c r="B15" s="2"/>
      <c r="C15" s="58">
        <f>+$E$14/2</f>
        <v>93552</v>
      </c>
      <c r="D15" s="64">
        <f>+$E$14/2</f>
        <v>93552</v>
      </c>
      <c r="E15" s="23">
        <f>+E14</f>
        <v>187104</v>
      </c>
      <c r="F15" s="77"/>
    </row>
    <row r="16" spans="1:6" ht="13.5" thickBot="1">
      <c r="A16" s="2"/>
      <c r="B16" s="24">
        <f>+C16+D16</f>
        <v>396160</v>
      </c>
      <c r="C16" s="24">
        <f>SUM(C14:C15)</f>
        <v>216780</v>
      </c>
      <c r="D16" s="56">
        <f>SUM(D14:D15)</f>
        <v>179380</v>
      </c>
      <c r="E16" s="23">
        <v>0</v>
      </c>
      <c r="F16" s="78"/>
    </row>
    <row r="17" spans="1:5" ht="13.5" thickBot="1">
      <c r="A17" s="36" t="str">
        <f>+A4</f>
        <v>Horas Hombre Trabajadas</v>
      </c>
      <c r="B17" s="6"/>
      <c r="C17" s="59">
        <f>+C4</f>
        <v>6300</v>
      </c>
      <c r="D17" s="59">
        <f>+D4</f>
        <v>4200</v>
      </c>
      <c r="E17" s="6"/>
    </row>
    <row r="18" spans="1:5" ht="13.5" thickBot="1">
      <c r="A18" s="21" t="s">
        <v>69</v>
      </c>
      <c r="B18" s="6"/>
      <c r="C18" s="60">
        <f>+C16/C4</f>
        <v>34.40952380952381</v>
      </c>
      <c r="D18" s="61">
        <f>+D16/D4</f>
        <v>42.70952380952381</v>
      </c>
      <c r="E18" s="62" t="s">
        <v>75</v>
      </c>
    </row>
    <row r="19" spans="2:5" ht="12.75">
      <c r="B19" s="33"/>
      <c r="C19" s="65">
        <f>+C18/60</f>
        <v>0.5734920634920635</v>
      </c>
      <c r="D19" s="65">
        <f>+D18/60</f>
        <v>0.7118253968253968</v>
      </c>
      <c r="E19" s="66" t="s">
        <v>88</v>
      </c>
    </row>
    <row r="20" spans="3:4" ht="12.75">
      <c r="C20" s="33"/>
      <c r="D20" s="33"/>
    </row>
    <row r="21" spans="1:7" ht="12.75">
      <c r="A21" s="2"/>
      <c r="B21" s="2"/>
      <c r="C21" s="6"/>
      <c r="D21" s="6"/>
      <c r="E21" s="2"/>
      <c r="F21" s="2"/>
      <c r="G21" s="2"/>
    </row>
    <row r="22" spans="3:4" ht="12.75">
      <c r="C22" s="33"/>
      <c r="D22" s="33"/>
    </row>
  </sheetData>
  <sheetProtection/>
  <mergeCells count="3">
    <mergeCell ref="A1:E1"/>
    <mergeCell ref="F3:F13"/>
    <mergeCell ref="F14:F16"/>
  </mergeCells>
  <printOptions horizontalCentered="1"/>
  <pageMargins left="0.7480314960629921" right="0.7480314960629921" top="0.7874015748031497" bottom="0.984251968503937" header="0" footer="0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Manuel Bedat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Bedat</dc:creator>
  <cp:keywords/>
  <dc:description/>
  <cp:lastModifiedBy>Karina López</cp:lastModifiedBy>
  <cp:lastPrinted>2020-10-01T21:03:40Z</cp:lastPrinted>
  <dcterms:created xsi:type="dcterms:W3CDTF">2003-07-24T02:40:52Z</dcterms:created>
  <dcterms:modified xsi:type="dcterms:W3CDTF">2023-09-08T14:00:03Z</dcterms:modified>
  <cp:category/>
  <cp:version/>
  <cp:contentType/>
  <cp:contentStatus/>
</cp:coreProperties>
</file>