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<sst xmlns="http://schemas.openxmlformats.org/spreadsheetml/2006/main" count="138" uniqueCount="47">
  <si>
    <t>Kgs. de MP</t>
  </si>
  <si>
    <t>Hs. de Mano de Obra</t>
  </si>
  <si>
    <t>Hs. Máquina</t>
  </si>
  <si>
    <t>1 Chapa de 4 x 3 metro de 0,5 cm de espesor</t>
  </si>
  <si>
    <t>MP en el depósito</t>
  </si>
  <si>
    <t>II</t>
  </si>
  <si>
    <t>Compras</t>
  </si>
  <si>
    <t>Consumo</t>
  </si>
  <si>
    <t>Existencia Final</t>
  </si>
  <si>
    <t>IIPPr</t>
  </si>
  <si>
    <t>PT</t>
  </si>
  <si>
    <t>PPr</t>
  </si>
  <si>
    <t>P x Inef.</t>
  </si>
  <si>
    <t>FIFO</t>
  </si>
  <si>
    <t>Compra</t>
  </si>
  <si>
    <t>Chapas</t>
  </si>
  <si>
    <t>x diferencia</t>
  </si>
  <si>
    <t>MP</t>
  </si>
  <si>
    <t>MO</t>
  </si>
  <si>
    <t>CF</t>
  </si>
  <si>
    <t>Total</t>
  </si>
  <si>
    <t>Factor</t>
  </si>
  <si>
    <t>2.- Cuadro de Producción Equivalente (en término de PT)</t>
  </si>
  <si>
    <t>1.- Informe de Producción (en la Unidad en que ingresa cada factor)</t>
  </si>
  <si>
    <t>3.- Planilla de Costos Unitarios (en $)</t>
  </si>
  <si>
    <t>P. Eq.</t>
  </si>
  <si>
    <t>Costo Unitario</t>
  </si>
  <si>
    <t>-IPPr</t>
  </si>
  <si>
    <t>- Perd. X Inef.</t>
  </si>
  <si>
    <t>Q</t>
  </si>
  <si>
    <t>Verifico</t>
  </si>
  <si>
    <t>Costo Presupuestado</t>
  </si>
  <si>
    <t>Variación</t>
  </si>
  <si>
    <t>Real</t>
  </si>
  <si>
    <t>- Presupuestado</t>
  </si>
  <si>
    <t>Costo Real</t>
  </si>
  <si>
    <t>MO en Proceso (en la Planta de producción) - Hs. MO</t>
  </si>
  <si>
    <t>CF en Proceso (en la Planta de producción) - Hs. Maq.</t>
  </si>
  <si>
    <t>MP en Proceso (en la Planta de producción) - kgs</t>
  </si>
  <si>
    <t>chapa</t>
  </si>
  <si>
    <t>X</t>
  </si>
  <si>
    <t>Y</t>
  </si>
  <si>
    <t>Chapa</t>
  </si>
  <si>
    <t>Z</t>
  </si>
  <si>
    <t>Gastos Aplicados = Cuota * Base Real</t>
  </si>
  <si>
    <t>Cuota =  $ Ptados / Base presupuestadas</t>
  </si>
  <si>
    <t>Costo Unit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</si>
</sst>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[$$-80A]#,##0;\-[$$-80A]#,##0"/>
    <numFmt numFmtId="169" formatCode="[$$-4809]#,##0_ ;\-[$$-4809]#,##0\ "/>
    <numFmt numFmtId="170" formatCode="_-* #,##0.0\ _€_-;\-* #,##0.0\ _€_-;_-* &quot;-&quot;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u val="sing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66" fontId="0" fillId="0" borderId="0" xfId="47" applyNumberFormat="1" applyFont="1" applyAlignment="1">
      <alignment/>
    </xf>
    <xf numFmtId="167" fontId="35" fillId="0" borderId="0" xfId="47" applyNumberFormat="1" applyFont="1" applyAlignment="1">
      <alignment/>
    </xf>
    <xf numFmtId="167" fontId="0" fillId="0" borderId="0" xfId="47" applyNumberFormat="1" applyFont="1" applyAlignment="1">
      <alignment/>
    </xf>
    <xf numFmtId="167" fontId="0" fillId="0" borderId="0" xfId="47" applyNumberFormat="1" applyFont="1" applyFill="1" applyAlignment="1">
      <alignment/>
    </xf>
    <xf numFmtId="167" fontId="0" fillId="0" borderId="10" xfId="47" applyNumberFormat="1" applyFont="1" applyBorder="1" applyAlignment="1">
      <alignment/>
    </xf>
    <xf numFmtId="167" fontId="0" fillId="0" borderId="11" xfId="47" applyNumberFormat="1" applyFont="1" applyBorder="1" applyAlignment="1">
      <alignment/>
    </xf>
    <xf numFmtId="167" fontId="0" fillId="0" borderId="12" xfId="47" applyNumberFormat="1" applyFont="1" applyBorder="1" applyAlignment="1">
      <alignment/>
    </xf>
    <xf numFmtId="167" fontId="0" fillId="0" borderId="13" xfId="47" applyNumberFormat="1" applyFont="1" applyBorder="1" applyAlignment="1">
      <alignment/>
    </xf>
    <xf numFmtId="168" fontId="0" fillId="0" borderId="0" xfId="47" applyNumberFormat="1" applyFont="1" applyAlignment="1">
      <alignment/>
    </xf>
    <xf numFmtId="168" fontId="0" fillId="0" borderId="11" xfId="47" applyNumberFormat="1" applyFont="1" applyBorder="1" applyAlignment="1">
      <alignment/>
    </xf>
    <xf numFmtId="167" fontId="36" fillId="0" borderId="0" xfId="47" applyNumberFormat="1" applyFont="1" applyAlignment="1">
      <alignment horizontal="right"/>
    </xf>
    <xf numFmtId="167" fontId="36" fillId="0" borderId="0" xfId="47" applyNumberFormat="1" applyFont="1" applyAlignment="1">
      <alignment/>
    </xf>
    <xf numFmtId="169" fontId="0" fillId="0" borderId="0" xfId="47" applyNumberFormat="1" applyFont="1" applyAlignment="1">
      <alignment/>
    </xf>
    <xf numFmtId="169" fontId="0" fillId="0" borderId="11" xfId="47" applyNumberFormat="1" applyFont="1" applyBorder="1" applyAlignment="1">
      <alignment/>
    </xf>
    <xf numFmtId="167" fontId="0" fillId="0" borderId="0" xfId="47" applyNumberFormat="1" applyFont="1" applyAlignment="1">
      <alignment horizontal="center"/>
    </xf>
    <xf numFmtId="167" fontId="0" fillId="0" borderId="14" xfId="47" applyNumberFormat="1" applyFont="1" applyBorder="1" applyAlignment="1">
      <alignment/>
    </xf>
    <xf numFmtId="167" fontId="35" fillId="0" borderId="14" xfId="47" applyNumberFormat="1" applyFont="1" applyBorder="1" applyAlignment="1">
      <alignment/>
    </xf>
    <xf numFmtId="167" fontId="35" fillId="0" borderId="14" xfId="47" applyNumberFormat="1" applyFont="1" applyBorder="1" applyAlignment="1">
      <alignment horizontal="center"/>
    </xf>
    <xf numFmtId="167" fontId="0" fillId="0" borderId="11" xfId="47" applyNumberFormat="1" applyFont="1" applyBorder="1" applyAlignment="1">
      <alignment horizontal="center"/>
    </xf>
    <xf numFmtId="167" fontId="35" fillId="0" borderId="13" xfId="47" applyNumberFormat="1" applyFont="1" applyBorder="1" applyAlignment="1">
      <alignment/>
    </xf>
    <xf numFmtId="167" fontId="0" fillId="33" borderId="0" xfId="47" applyNumberFormat="1" applyFont="1" applyFill="1" applyAlignment="1">
      <alignment/>
    </xf>
    <xf numFmtId="169" fontId="36" fillId="0" borderId="14" xfId="47" applyNumberFormat="1" applyFont="1" applyBorder="1" applyAlignment="1">
      <alignment/>
    </xf>
    <xf numFmtId="167" fontId="0" fillId="0" borderId="0" xfId="47" applyNumberFormat="1" applyFont="1" applyBorder="1" applyAlignment="1">
      <alignment horizontal="center"/>
    </xf>
    <xf numFmtId="167" fontId="0" fillId="0" borderId="15" xfId="47" applyNumberFormat="1" applyFont="1" applyBorder="1" applyAlignment="1">
      <alignment/>
    </xf>
    <xf numFmtId="167" fontId="0" fillId="0" borderId="10" xfId="47" applyNumberFormat="1" applyFont="1" applyBorder="1" applyAlignment="1">
      <alignment/>
    </xf>
    <xf numFmtId="167" fontId="0" fillId="0" borderId="16" xfId="47" applyNumberFormat="1" applyFont="1" applyBorder="1" applyAlignment="1">
      <alignment/>
    </xf>
    <xf numFmtId="167" fontId="0" fillId="0" borderId="17" xfId="47" applyNumberFormat="1" applyFont="1" applyBorder="1" applyAlignment="1">
      <alignment/>
    </xf>
    <xf numFmtId="167" fontId="0" fillId="0" borderId="13" xfId="47" applyNumberFormat="1" applyFont="1" applyBorder="1" applyAlignment="1">
      <alignment/>
    </xf>
    <xf numFmtId="167" fontId="0" fillId="0" borderId="0" xfId="47" applyNumberFormat="1" applyFont="1" applyBorder="1" applyAlignment="1">
      <alignment/>
    </xf>
    <xf numFmtId="167" fontId="0" fillId="0" borderId="18" xfId="47" applyNumberFormat="1" applyFont="1" applyBorder="1" applyAlignment="1">
      <alignment/>
    </xf>
    <xf numFmtId="167" fontId="0" fillId="0" borderId="12" xfId="47" applyNumberFormat="1" applyFont="1" applyBorder="1" applyAlignment="1">
      <alignment/>
    </xf>
    <xf numFmtId="167" fontId="0" fillId="0" borderId="11" xfId="47" applyNumberFormat="1" applyFont="1" applyBorder="1" applyAlignment="1">
      <alignment/>
    </xf>
    <xf numFmtId="167" fontId="0" fillId="0" borderId="15" xfId="47" applyNumberFormat="1" applyFont="1" applyBorder="1" applyAlignment="1">
      <alignment/>
    </xf>
    <xf numFmtId="167" fontId="0" fillId="0" borderId="0" xfId="47" applyNumberFormat="1" applyFont="1" applyBorder="1" applyAlignment="1">
      <alignment/>
    </xf>
    <xf numFmtId="167" fontId="0" fillId="0" borderId="18" xfId="47" applyNumberFormat="1" applyFont="1" applyBorder="1" applyAlignment="1">
      <alignment/>
    </xf>
    <xf numFmtId="167" fontId="37" fillId="0" borderId="13" xfId="47" applyNumberFormat="1" applyFont="1" applyBorder="1" applyAlignment="1" quotePrefix="1">
      <alignment/>
    </xf>
    <xf numFmtId="167" fontId="35" fillId="0" borderId="0" xfId="47" applyNumberFormat="1" applyFont="1" applyBorder="1" applyAlignment="1">
      <alignment/>
    </xf>
    <xf numFmtId="167" fontId="0" fillId="0" borderId="0" xfId="47" applyNumberFormat="1" applyFont="1" applyBorder="1" applyAlignment="1" quotePrefix="1">
      <alignment/>
    </xf>
    <xf numFmtId="167" fontId="37" fillId="0" borderId="13" xfId="47" applyNumberFormat="1" applyFont="1" applyBorder="1" applyAlignment="1">
      <alignment/>
    </xf>
    <xf numFmtId="167" fontId="35" fillId="0" borderId="11" xfId="47" applyNumberFormat="1" applyFont="1" applyBorder="1" applyAlignment="1">
      <alignment/>
    </xf>
    <xf numFmtId="167" fontId="0" fillId="33" borderId="14" xfId="47" applyNumberFormat="1" applyFont="1" applyFill="1" applyBorder="1" applyAlignment="1">
      <alignment/>
    </xf>
    <xf numFmtId="167" fontId="35" fillId="34" borderId="15" xfId="47" applyNumberFormat="1" applyFont="1" applyFill="1" applyBorder="1" applyAlignment="1">
      <alignment/>
    </xf>
    <xf numFmtId="167" fontId="35" fillId="0" borderId="11" xfId="47" applyNumberFormat="1" applyFont="1" applyBorder="1" applyAlignment="1">
      <alignment horizontal="center"/>
    </xf>
    <xf numFmtId="165" fontId="0" fillId="0" borderId="14" xfId="47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9525</xdr:rowOff>
    </xdr:from>
    <xdr:to>
      <xdr:col>4</xdr:col>
      <xdr:colOff>190500</xdr:colOff>
      <xdr:row>5</xdr:row>
      <xdr:rowOff>0</xdr:rowOff>
    </xdr:to>
    <xdr:sp>
      <xdr:nvSpPr>
        <xdr:cNvPr id="1" name="1 Cerrar llave"/>
        <xdr:cNvSpPr>
          <a:spLocks/>
        </xdr:cNvSpPr>
      </xdr:nvSpPr>
      <xdr:spPr>
        <a:xfrm>
          <a:off x="3562350" y="390525"/>
          <a:ext cx="47625" cy="561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9525</xdr:rowOff>
    </xdr:from>
    <xdr:to>
      <xdr:col>4</xdr:col>
      <xdr:colOff>190500</xdr:colOff>
      <xdr:row>5</xdr:row>
      <xdr:rowOff>0</xdr:rowOff>
    </xdr:to>
    <xdr:sp>
      <xdr:nvSpPr>
        <xdr:cNvPr id="1" name="1 Cerrar llave"/>
        <xdr:cNvSpPr>
          <a:spLocks/>
        </xdr:cNvSpPr>
      </xdr:nvSpPr>
      <xdr:spPr>
        <a:xfrm>
          <a:off x="3562350" y="390525"/>
          <a:ext cx="47625" cy="561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0" zoomScaleNormal="80" zoomScalePageLayoutView="0" workbookViewId="0" topLeftCell="A16">
      <selection activeCell="N35" sqref="N35"/>
    </sheetView>
  </sheetViews>
  <sheetFormatPr defaultColWidth="11.421875" defaultRowHeight="15"/>
  <cols>
    <col min="1" max="3" width="11.421875" style="3" customWidth="1"/>
    <col min="4" max="4" width="17.00390625" style="3" bestFit="1" customWidth="1"/>
    <col min="5" max="5" width="12.8515625" style="3" bestFit="1" customWidth="1"/>
    <col min="6" max="6" width="11.421875" style="3" customWidth="1"/>
    <col min="7" max="7" width="15.00390625" style="3" customWidth="1"/>
    <col min="8" max="10" width="11.421875" style="3" customWidth="1"/>
    <col min="11" max="11" width="12.8515625" style="3" customWidth="1"/>
    <col min="12" max="16384" width="11.421875" style="3" customWidth="1"/>
  </cols>
  <sheetData>
    <row r="1" ht="15">
      <c r="A1" s="2" t="s">
        <v>23</v>
      </c>
    </row>
    <row r="3" spans="2:3" ht="15">
      <c r="B3" s="3">
        <v>14</v>
      </c>
      <c r="C3" s="3" t="s">
        <v>0</v>
      </c>
    </row>
    <row r="4" spans="2:6" ht="15">
      <c r="B4" s="1">
        <v>1.5</v>
      </c>
      <c r="C4" s="3" t="s">
        <v>1</v>
      </c>
      <c r="E4" s="4"/>
      <c r="F4" s="3" t="s">
        <v>3</v>
      </c>
    </row>
    <row r="5" spans="2:3" ht="15">
      <c r="B5" s="3">
        <v>3</v>
      </c>
      <c r="C5" s="3" t="s">
        <v>2</v>
      </c>
    </row>
    <row r="8" spans="2:12" ht="15">
      <c r="B8" s="43" t="s">
        <v>4</v>
      </c>
      <c r="C8" s="43"/>
      <c r="D8" s="43"/>
      <c r="E8" s="43"/>
      <c r="F8" s="43"/>
      <c r="H8" s="43" t="s">
        <v>38</v>
      </c>
      <c r="I8" s="43"/>
      <c r="J8" s="43"/>
      <c r="K8" s="43"/>
      <c r="L8" s="15" t="s">
        <v>10</v>
      </c>
    </row>
    <row r="9" spans="2:13" ht="15">
      <c r="B9" s="3" t="s">
        <v>5</v>
      </c>
      <c r="C9" s="3">
        <v>4000</v>
      </c>
      <c r="D9" s="9">
        <v>41200</v>
      </c>
      <c r="E9" s="5" t="s">
        <v>7</v>
      </c>
      <c r="F9" s="21">
        <v>170000</v>
      </c>
      <c r="H9" s="3" t="s">
        <v>9</v>
      </c>
      <c r="I9" s="3">
        <v>5000</v>
      </c>
      <c r="J9" s="5" t="s">
        <v>10</v>
      </c>
      <c r="K9" s="3">
        <f>+L9*B3</f>
        <v>140000</v>
      </c>
      <c r="L9" s="3">
        <v>10000</v>
      </c>
      <c r="M9" s="3" t="s">
        <v>15</v>
      </c>
    </row>
    <row r="10" spans="2:11" ht="15">
      <c r="B10" s="6" t="s">
        <v>6</v>
      </c>
      <c r="C10" s="6">
        <v>175000</v>
      </c>
      <c r="D10" s="10">
        <f>2100000*(1-0.1)</f>
        <v>1890000</v>
      </c>
      <c r="E10" s="7"/>
      <c r="F10" s="6"/>
      <c r="H10" s="3" t="s">
        <v>7</v>
      </c>
      <c r="I10" s="21">
        <f>+F9</f>
        <v>170000</v>
      </c>
      <c r="J10" s="8" t="s">
        <v>11</v>
      </c>
      <c r="K10" s="3">
        <v>21000</v>
      </c>
    </row>
    <row r="11" spans="3:12" ht="15">
      <c r="C11" s="3">
        <f>+C9+C10</f>
        <v>179000</v>
      </c>
      <c r="E11" s="8"/>
      <c r="H11" s="6"/>
      <c r="I11" s="6"/>
      <c r="J11" s="7" t="s">
        <v>12</v>
      </c>
      <c r="K11" s="6">
        <f>+K12-K9-K10</f>
        <v>14000</v>
      </c>
      <c r="L11" s="3" t="s">
        <v>16</v>
      </c>
    </row>
    <row r="12" spans="2:11" ht="15">
      <c r="B12" s="11" t="s">
        <v>8</v>
      </c>
      <c r="C12" s="12">
        <f>+C11-F9</f>
        <v>9000</v>
      </c>
      <c r="E12" s="8"/>
      <c r="I12" s="2">
        <f>+I10+I9</f>
        <v>175000</v>
      </c>
      <c r="J12" s="20"/>
      <c r="K12" s="2">
        <f>+I12</f>
        <v>175000</v>
      </c>
    </row>
    <row r="13" spans="5:10" ht="15">
      <c r="E13" s="8"/>
      <c r="J13" s="8"/>
    </row>
    <row r="15" spans="2:5" ht="15">
      <c r="B15" s="21" t="s">
        <v>13</v>
      </c>
      <c r="C15" s="3" t="s">
        <v>5</v>
      </c>
      <c r="D15" s="3">
        <f>+C9</f>
        <v>4000</v>
      </c>
      <c r="E15" s="13">
        <f>+D9</f>
        <v>41200</v>
      </c>
    </row>
    <row r="16" spans="3:5" ht="15">
      <c r="C16" s="3" t="s">
        <v>14</v>
      </c>
      <c r="D16" s="6">
        <f>+D17-D15</f>
        <v>166000</v>
      </c>
      <c r="E16" s="14">
        <f>+D10/C10*D16</f>
        <v>1792800.0000000002</v>
      </c>
    </row>
    <row r="17" spans="3:5" ht="15">
      <c r="C17" s="3" t="s">
        <v>7</v>
      </c>
      <c r="D17" s="21">
        <f>+F9</f>
        <v>170000</v>
      </c>
      <c r="E17" s="22">
        <f>+E16+E15</f>
        <v>1834000.0000000002</v>
      </c>
    </row>
    <row r="20" spans="2:11" ht="15">
      <c r="B20" s="43" t="s">
        <v>36</v>
      </c>
      <c r="C20" s="43"/>
      <c r="D20" s="43"/>
      <c r="E20" s="43"/>
      <c r="H20" s="43" t="s">
        <v>37</v>
      </c>
      <c r="I20" s="43"/>
      <c r="J20" s="43"/>
      <c r="K20" s="43"/>
    </row>
    <row r="21" spans="2:13" ht="15">
      <c r="B21" s="3" t="s">
        <v>9</v>
      </c>
      <c r="C21" s="3">
        <v>500</v>
      </c>
      <c r="D21" s="5" t="s">
        <v>10</v>
      </c>
      <c r="E21" s="3">
        <f>+L9*B4</f>
        <v>15000</v>
      </c>
      <c r="F21" s="3">
        <v>10000</v>
      </c>
      <c r="G21" s="3" t="s">
        <v>15</v>
      </c>
      <c r="H21" s="3" t="s">
        <v>9</v>
      </c>
      <c r="I21" s="3">
        <v>800</v>
      </c>
      <c r="J21" s="5" t="s">
        <v>10</v>
      </c>
      <c r="K21" s="3">
        <f>+L9*B5</f>
        <v>30000</v>
      </c>
      <c r="L21" s="3">
        <v>10000</v>
      </c>
      <c r="M21" s="3" t="s">
        <v>15</v>
      </c>
    </row>
    <row r="22" spans="2:11" ht="15">
      <c r="B22" s="3" t="s">
        <v>7</v>
      </c>
      <c r="C22" s="3">
        <v>17500</v>
      </c>
      <c r="D22" s="8" t="s">
        <v>11</v>
      </c>
      <c r="E22" s="3">
        <v>1800</v>
      </c>
      <c r="H22" s="3" t="s">
        <v>7</v>
      </c>
      <c r="I22" s="3">
        <v>33700</v>
      </c>
      <c r="J22" s="8" t="s">
        <v>11</v>
      </c>
      <c r="K22" s="3">
        <v>3000</v>
      </c>
    </row>
    <row r="23" spans="2:12" ht="15">
      <c r="B23" s="6"/>
      <c r="C23" s="6"/>
      <c r="D23" s="7" t="s">
        <v>12</v>
      </c>
      <c r="E23" s="6">
        <f>+E24-E21-E22</f>
        <v>1200</v>
      </c>
      <c r="F23" s="3" t="str">
        <f>+L23</f>
        <v>x diferencia</v>
      </c>
      <c r="H23" s="6"/>
      <c r="I23" s="6"/>
      <c r="J23" s="7" t="s">
        <v>12</v>
      </c>
      <c r="K23" s="6">
        <f>+K24-K21-K22</f>
        <v>1500</v>
      </c>
      <c r="L23" s="3" t="str">
        <f>+L11</f>
        <v>x diferencia</v>
      </c>
    </row>
    <row r="24" spans="3:11" ht="15">
      <c r="C24" s="2">
        <f>+C22+C21</f>
        <v>18000</v>
      </c>
      <c r="D24" s="20"/>
      <c r="E24" s="2">
        <f>+C24</f>
        <v>18000</v>
      </c>
      <c r="I24" s="2">
        <f>+I22+I21</f>
        <v>34500</v>
      </c>
      <c r="J24" s="20"/>
      <c r="K24" s="2">
        <f>+I24</f>
        <v>34500</v>
      </c>
    </row>
    <row r="27" ht="15">
      <c r="A27" s="2" t="s">
        <v>22</v>
      </c>
    </row>
    <row r="28" spans="1:11" ht="15">
      <c r="A28" s="2"/>
      <c r="H28" s="25">
        <v>14</v>
      </c>
      <c r="I28" s="26"/>
      <c r="J28" s="26">
        <v>1</v>
      </c>
      <c r="K28" s="27" t="s">
        <v>39</v>
      </c>
    </row>
    <row r="29" spans="2:11" ht="15">
      <c r="B29" s="16"/>
      <c r="C29" s="18" t="s">
        <v>10</v>
      </c>
      <c r="D29" s="18" t="s">
        <v>11</v>
      </c>
      <c r="E29" s="18" t="str">
        <f>+D23</f>
        <v>P x Inef.</v>
      </c>
      <c r="F29" s="18" t="s">
        <v>20</v>
      </c>
      <c r="H29" s="28">
        <v>21000</v>
      </c>
      <c r="I29" s="29"/>
      <c r="J29" s="29" t="s">
        <v>40</v>
      </c>
      <c r="K29" s="30">
        <f>+H29*J28/H28</f>
        <v>1500</v>
      </c>
    </row>
    <row r="30" spans="2:11" ht="15">
      <c r="B30" s="17" t="s">
        <v>17</v>
      </c>
      <c r="C30" s="16">
        <v>10000</v>
      </c>
      <c r="D30" s="16">
        <f>+K10/B3</f>
        <v>1500</v>
      </c>
      <c r="E30" s="16">
        <f>+K11/B3</f>
        <v>1000</v>
      </c>
      <c r="F30" s="16">
        <f>+E30+D30+C30</f>
        <v>12500</v>
      </c>
      <c r="H30" s="31">
        <v>14000</v>
      </c>
      <c r="I30" s="32"/>
      <c r="J30" s="32" t="s">
        <v>41</v>
      </c>
      <c r="K30" s="33">
        <f>+H30*J28/H28</f>
        <v>1000</v>
      </c>
    </row>
    <row r="31" spans="2:6" ht="15">
      <c r="B31" s="17" t="s">
        <v>18</v>
      </c>
      <c r="C31" s="16">
        <v>10000</v>
      </c>
      <c r="D31" s="16">
        <f>+E22/B4</f>
        <v>1200</v>
      </c>
      <c r="E31" s="16">
        <f>+E23/B4</f>
        <v>800</v>
      </c>
      <c r="F31" s="16">
        <f>+E31+D31+C31</f>
        <v>12000</v>
      </c>
    </row>
    <row r="32" spans="2:11" ht="15">
      <c r="B32" s="17" t="s">
        <v>19</v>
      </c>
      <c r="C32" s="16">
        <v>10000</v>
      </c>
      <c r="D32" s="16">
        <f>+K22/B5</f>
        <v>1000</v>
      </c>
      <c r="E32" s="16">
        <f>+K23/B5</f>
        <v>500</v>
      </c>
      <c r="F32" s="16">
        <f>+E32+D32+C32</f>
        <v>11500</v>
      </c>
      <c r="H32" s="1">
        <v>1.5</v>
      </c>
      <c r="J32" s="3">
        <v>1</v>
      </c>
      <c r="K32" s="3" t="s">
        <v>42</v>
      </c>
    </row>
    <row r="33" spans="8:11" ht="15">
      <c r="H33" s="3">
        <v>1800</v>
      </c>
      <c r="J33" s="3" t="s">
        <v>43</v>
      </c>
      <c r="K33" s="3">
        <f>+H33*J32/H32</f>
        <v>1200</v>
      </c>
    </row>
    <row r="35" ht="15">
      <c r="A35" s="2" t="s">
        <v>24</v>
      </c>
    </row>
    <row r="38" spans="2:7" ht="15">
      <c r="B38" s="17" t="s">
        <v>21</v>
      </c>
      <c r="C38" s="17" t="s">
        <v>9</v>
      </c>
      <c r="D38" s="17" t="s">
        <v>7</v>
      </c>
      <c r="E38" s="17" t="s">
        <v>20</v>
      </c>
      <c r="F38" s="17" t="s">
        <v>25</v>
      </c>
      <c r="G38" s="17" t="s">
        <v>26</v>
      </c>
    </row>
    <row r="39" spans="2:7" ht="15">
      <c r="B39" s="16" t="str">
        <f>+B30</f>
        <v>MP</v>
      </c>
      <c r="C39" s="16">
        <v>53500</v>
      </c>
      <c r="D39" s="16">
        <f>+E17</f>
        <v>1834000.0000000002</v>
      </c>
      <c r="E39" s="16">
        <f>+D39+C39</f>
        <v>1887500.0000000002</v>
      </c>
      <c r="F39" s="16">
        <f>+F30</f>
        <v>12500</v>
      </c>
      <c r="G39" s="16">
        <f>+E39/F39</f>
        <v>151.00000000000003</v>
      </c>
    </row>
    <row r="40" spans="2:7" ht="15">
      <c r="B40" s="16" t="str">
        <f>+B31</f>
        <v>MO</v>
      </c>
      <c r="C40" s="16">
        <v>22600</v>
      </c>
      <c r="D40" s="16">
        <v>875000</v>
      </c>
      <c r="E40" s="16">
        <f>+D40+C40</f>
        <v>897600</v>
      </c>
      <c r="F40" s="16">
        <f>+F31</f>
        <v>12000</v>
      </c>
      <c r="G40" s="16">
        <f>+E40/F40</f>
        <v>74.8</v>
      </c>
    </row>
    <row r="41" spans="2:12" ht="15">
      <c r="B41" s="16" t="str">
        <f>+B32</f>
        <v>CF</v>
      </c>
      <c r="C41" s="16">
        <v>11350</v>
      </c>
      <c r="D41" s="41">
        <f>647500/35000*33700</f>
        <v>623450</v>
      </c>
      <c r="E41" s="16">
        <f>+D41+C41</f>
        <v>634800</v>
      </c>
      <c r="F41" s="16">
        <f>+F32</f>
        <v>11500</v>
      </c>
      <c r="G41" s="16">
        <f>+E41/F41</f>
        <v>55.2</v>
      </c>
      <c r="H41" s="3" t="s">
        <v>44</v>
      </c>
      <c r="L41" s="21">
        <f>+L42*33700</f>
        <v>623450</v>
      </c>
    </row>
    <row r="42" spans="2:12" ht="15">
      <c r="B42" s="8"/>
      <c r="C42" s="34"/>
      <c r="D42" s="34"/>
      <c r="E42" s="17">
        <f>+E39+E40+E41</f>
        <v>3419900</v>
      </c>
      <c r="F42" s="34"/>
      <c r="G42" s="35"/>
      <c r="H42" s="3" t="s">
        <v>45</v>
      </c>
      <c r="L42" s="3">
        <f>647500/35000</f>
        <v>18.5</v>
      </c>
    </row>
    <row r="43" spans="2:7" ht="15">
      <c r="B43" s="8"/>
      <c r="C43" s="34"/>
      <c r="D43" s="34"/>
      <c r="E43" s="34"/>
      <c r="F43" s="34"/>
      <c r="G43" s="35"/>
    </row>
    <row r="44" spans="2:7" ht="17.25">
      <c r="B44" s="36" t="s">
        <v>27</v>
      </c>
      <c r="C44" s="23" t="s">
        <v>46</v>
      </c>
      <c r="D44" s="23" t="s">
        <v>29</v>
      </c>
      <c r="E44" s="34"/>
      <c r="F44" s="34"/>
      <c r="G44" s="35"/>
    </row>
    <row r="45" spans="2:7" ht="15">
      <c r="B45" s="8" t="str">
        <f>+B39</f>
        <v>MP</v>
      </c>
      <c r="C45" s="23">
        <f>+G39</f>
        <v>151.00000000000003</v>
      </c>
      <c r="D45" s="23">
        <f>+D30</f>
        <v>1500</v>
      </c>
      <c r="E45" s="34"/>
      <c r="F45" s="34"/>
      <c r="G45" s="35"/>
    </row>
    <row r="46" spans="2:7" ht="15">
      <c r="B46" s="8" t="str">
        <f>+B40</f>
        <v>MO</v>
      </c>
      <c r="C46" s="23">
        <f>+G40</f>
        <v>74.8</v>
      </c>
      <c r="D46" s="23">
        <f>+D31</f>
        <v>1200</v>
      </c>
      <c r="E46" s="34"/>
      <c r="F46" s="34"/>
      <c r="G46" s="35"/>
    </row>
    <row r="47" spans="2:7" ht="15">
      <c r="B47" s="8" t="str">
        <f>+B41</f>
        <v>CF</v>
      </c>
      <c r="C47" s="23">
        <f>+G41</f>
        <v>55.2</v>
      </c>
      <c r="D47" s="19">
        <f>+D32</f>
        <v>1000</v>
      </c>
      <c r="E47" s="34">
        <f>(+C45*D45+C46*D46+C47*D47)</f>
        <v>371460</v>
      </c>
      <c r="F47" s="34"/>
      <c r="G47" s="35"/>
    </row>
    <row r="48" spans="2:7" ht="15">
      <c r="B48" s="8"/>
      <c r="C48" s="34"/>
      <c r="D48" s="34"/>
      <c r="E48" s="34"/>
      <c r="F48" s="34"/>
      <c r="G48" s="35"/>
    </row>
    <row r="49" spans="2:7" ht="17.25">
      <c r="B49" s="36" t="s">
        <v>28</v>
      </c>
      <c r="C49" s="23" t="str">
        <f>+C44</f>
        <v>Costo Unit</v>
      </c>
      <c r="D49" s="23" t="s">
        <v>29</v>
      </c>
      <c r="E49" s="34"/>
      <c r="F49" s="34"/>
      <c r="G49" s="35"/>
    </row>
    <row r="50" spans="2:7" ht="15">
      <c r="B50" s="8" t="str">
        <f>+B45</f>
        <v>MP</v>
      </c>
      <c r="C50" s="34">
        <f>+G39</f>
        <v>151.00000000000003</v>
      </c>
      <c r="D50" s="34">
        <f>+E30</f>
        <v>1000</v>
      </c>
      <c r="E50" s="34"/>
      <c r="F50" s="34"/>
      <c r="G50" s="35"/>
    </row>
    <row r="51" spans="2:7" ht="15">
      <c r="B51" s="8" t="str">
        <f>+B46</f>
        <v>MO</v>
      </c>
      <c r="C51" s="34">
        <f>+G40</f>
        <v>74.8</v>
      </c>
      <c r="D51" s="34">
        <f>+E31</f>
        <v>800</v>
      </c>
      <c r="E51" s="34"/>
      <c r="F51" s="34"/>
      <c r="G51" s="35"/>
    </row>
    <row r="52" spans="2:7" ht="15">
      <c r="B52" s="8" t="str">
        <f>+B47</f>
        <v>CF</v>
      </c>
      <c r="C52" s="34">
        <f>+G41</f>
        <v>55.2</v>
      </c>
      <c r="D52" s="6">
        <f>+E32</f>
        <v>500</v>
      </c>
      <c r="E52" s="6">
        <f>(+C50*D50+C51*D51+C52*D52)</f>
        <v>238440.00000000003</v>
      </c>
      <c r="F52" s="6"/>
      <c r="G52" s="24"/>
    </row>
    <row r="53" spans="2:9" ht="15">
      <c r="B53" s="8"/>
      <c r="C53" s="34"/>
      <c r="D53" s="34"/>
      <c r="E53" s="37">
        <f>+E42-E47-E52</f>
        <v>2810000</v>
      </c>
      <c r="F53" s="37">
        <f>+C30</f>
        <v>10000</v>
      </c>
      <c r="G53" s="17">
        <f>+E53/F53</f>
        <v>281</v>
      </c>
      <c r="H53" s="3">
        <f>+G39+G40+G41</f>
        <v>281</v>
      </c>
      <c r="I53" s="2" t="s">
        <v>31</v>
      </c>
    </row>
    <row r="54" spans="2:8" ht="15">
      <c r="B54" s="8"/>
      <c r="C54" s="34"/>
      <c r="D54" s="34"/>
      <c r="E54" s="34"/>
      <c r="F54" s="34"/>
      <c r="G54" s="35"/>
      <c r="H54" s="3" t="s">
        <v>30</v>
      </c>
    </row>
    <row r="55" spans="2:7" ht="15">
      <c r="B55" s="20" t="s">
        <v>32</v>
      </c>
      <c r="C55" s="34"/>
      <c r="D55" s="34"/>
      <c r="E55" s="34"/>
      <c r="F55" s="34"/>
      <c r="G55" s="35"/>
    </row>
    <row r="56" spans="2:7" ht="15">
      <c r="B56" s="8"/>
      <c r="C56" s="34" t="s">
        <v>33</v>
      </c>
      <c r="D56" s="38" t="s">
        <v>34</v>
      </c>
      <c r="E56" s="34"/>
      <c r="F56" s="34"/>
      <c r="G56" s="35"/>
    </row>
    <row r="57" spans="2:7" ht="15">
      <c r="B57" s="8"/>
      <c r="C57" s="34">
        <v>600450</v>
      </c>
      <c r="D57" s="34">
        <f>+D41</f>
        <v>623450</v>
      </c>
      <c r="E57" s="23">
        <f>+C57-D57</f>
        <v>-23000</v>
      </c>
      <c r="F57" s="34">
        <f>+F41</f>
        <v>11500</v>
      </c>
      <c r="G57" s="35">
        <f>+E57/F57</f>
        <v>-2</v>
      </c>
    </row>
    <row r="58" spans="2:7" ht="15">
      <c r="B58" s="8"/>
      <c r="C58" s="34"/>
      <c r="D58" s="34"/>
      <c r="E58" s="34"/>
      <c r="F58" s="34"/>
      <c r="G58" s="35"/>
    </row>
    <row r="59" spans="2:7" ht="17.25">
      <c r="B59" s="39" t="str">
        <f>+B44</f>
        <v>-IPPr</v>
      </c>
      <c r="C59" s="34"/>
      <c r="D59" s="34"/>
      <c r="E59" s="34"/>
      <c r="F59" s="34"/>
      <c r="G59" s="35"/>
    </row>
    <row r="60" spans="2:7" ht="15">
      <c r="B60" s="8" t="str">
        <f>+B47</f>
        <v>CF</v>
      </c>
      <c r="C60" s="34">
        <f>+G57</f>
        <v>-2</v>
      </c>
      <c r="D60" s="34">
        <f>+D47</f>
        <v>1000</v>
      </c>
      <c r="E60" s="34">
        <f>-D60*C60</f>
        <v>2000</v>
      </c>
      <c r="F60" s="34"/>
      <c r="G60" s="35"/>
    </row>
    <row r="61" spans="2:7" ht="15">
      <c r="B61" s="8"/>
      <c r="C61" s="34"/>
      <c r="D61" s="34"/>
      <c r="E61" s="34"/>
      <c r="F61" s="34"/>
      <c r="G61" s="35"/>
    </row>
    <row r="62" spans="2:7" ht="17.25">
      <c r="B62" s="39" t="str">
        <f>+B49</f>
        <v>- Perd. X Inef.</v>
      </c>
      <c r="C62" s="34"/>
      <c r="D62" s="34"/>
      <c r="E62" s="34"/>
      <c r="F62" s="34"/>
      <c r="G62" s="35"/>
    </row>
    <row r="63" spans="2:7" ht="15">
      <c r="B63" s="8" t="str">
        <f>+B52</f>
        <v>CF</v>
      </c>
      <c r="C63" s="34">
        <f>+G57</f>
        <v>-2</v>
      </c>
      <c r="D63" s="34">
        <f>+D52</f>
        <v>500</v>
      </c>
      <c r="E63" s="6">
        <f>-D63*C63</f>
        <v>1000</v>
      </c>
      <c r="F63" s="6"/>
      <c r="G63" s="24"/>
    </row>
    <row r="64" spans="2:9" ht="15">
      <c r="B64" s="7"/>
      <c r="C64" s="6"/>
      <c r="D64" s="6"/>
      <c r="E64" s="40">
        <f>+E53+E60+E63+E57</f>
        <v>2790000</v>
      </c>
      <c r="F64" s="40">
        <f>+F53</f>
        <v>10000</v>
      </c>
      <c r="G64" s="42">
        <f>+G57+G53</f>
        <v>279</v>
      </c>
      <c r="H64" s="3">
        <f>+E64/F64</f>
        <v>279</v>
      </c>
      <c r="I64" s="2" t="s">
        <v>35</v>
      </c>
    </row>
  </sheetData>
  <sheetProtection/>
  <mergeCells count="4">
    <mergeCell ref="B8:F8"/>
    <mergeCell ref="H8:K8"/>
    <mergeCell ref="B20:E20"/>
    <mergeCell ref="H20:K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50">
      <selection activeCell="G39" sqref="G39:G41"/>
    </sheetView>
  </sheetViews>
  <sheetFormatPr defaultColWidth="11.421875" defaultRowHeight="15"/>
  <cols>
    <col min="1" max="3" width="11.421875" style="3" customWidth="1"/>
    <col min="4" max="4" width="17.00390625" style="3" bestFit="1" customWidth="1"/>
    <col min="5" max="5" width="12.8515625" style="3" bestFit="1" customWidth="1"/>
    <col min="6" max="6" width="11.421875" style="3" customWidth="1"/>
    <col min="7" max="7" width="15.00390625" style="3" customWidth="1"/>
    <col min="8" max="10" width="11.421875" style="3" customWidth="1"/>
    <col min="11" max="11" width="12.8515625" style="3" customWidth="1"/>
    <col min="12" max="16384" width="11.421875" style="3" customWidth="1"/>
  </cols>
  <sheetData>
    <row r="1" ht="15">
      <c r="A1" s="2" t="s">
        <v>23</v>
      </c>
    </row>
    <row r="3" spans="2:3" ht="15">
      <c r="B3" s="3">
        <v>14</v>
      </c>
      <c r="C3" s="3" t="s">
        <v>0</v>
      </c>
    </row>
    <row r="4" spans="2:6" ht="15">
      <c r="B4" s="1">
        <v>1.5</v>
      </c>
      <c r="C4" s="3" t="s">
        <v>1</v>
      </c>
      <c r="E4" s="4"/>
      <c r="F4" s="3" t="s">
        <v>3</v>
      </c>
    </row>
    <row r="5" spans="2:3" ht="15">
      <c r="B5" s="3">
        <v>3</v>
      </c>
      <c r="C5" s="3" t="s">
        <v>2</v>
      </c>
    </row>
    <row r="8" spans="2:12" ht="15">
      <c r="B8" s="43" t="s">
        <v>4</v>
      </c>
      <c r="C8" s="43"/>
      <c r="D8" s="43"/>
      <c r="E8" s="43"/>
      <c r="F8" s="43"/>
      <c r="H8" s="43" t="s">
        <v>38</v>
      </c>
      <c r="I8" s="43"/>
      <c r="J8" s="43"/>
      <c r="K8" s="43"/>
      <c r="L8" s="15" t="s">
        <v>10</v>
      </c>
    </row>
    <row r="9" spans="2:13" ht="15">
      <c r="B9" s="3" t="s">
        <v>5</v>
      </c>
      <c r="C9" s="3">
        <v>4000</v>
      </c>
      <c r="D9" s="9">
        <v>41200</v>
      </c>
      <c r="E9" s="5" t="s">
        <v>7</v>
      </c>
      <c r="F9" s="21">
        <v>170000</v>
      </c>
      <c r="H9" s="3" t="s">
        <v>9</v>
      </c>
      <c r="I9" s="3">
        <v>5000</v>
      </c>
      <c r="J9" s="5" t="s">
        <v>10</v>
      </c>
      <c r="K9" s="3">
        <f>+L9*B3</f>
        <v>140000</v>
      </c>
      <c r="L9" s="3">
        <v>10000</v>
      </c>
      <c r="M9" s="3" t="s">
        <v>15</v>
      </c>
    </row>
    <row r="10" spans="2:11" ht="15">
      <c r="B10" s="6" t="s">
        <v>6</v>
      </c>
      <c r="C10" s="6">
        <v>175000</v>
      </c>
      <c r="D10" s="10">
        <f>2100000*(1-0.1)</f>
        <v>1890000</v>
      </c>
      <c r="E10" s="7"/>
      <c r="F10" s="6"/>
      <c r="H10" s="3" t="s">
        <v>7</v>
      </c>
      <c r="I10" s="21">
        <f>+F9</f>
        <v>170000</v>
      </c>
      <c r="J10" s="8" t="s">
        <v>11</v>
      </c>
      <c r="K10" s="3">
        <v>21000</v>
      </c>
    </row>
    <row r="11" spans="3:12" ht="15">
      <c r="C11" s="3">
        <f>+C9+C10</f>
        <v>179000</v>
      </c>
      <c r="E11" s="8"/>
      <c r="H11" s="6"/>
      <c r="I11" s="6"/>
      <c r="J11" s="7" t="s">
        <v>12</v>
      </c>
      <c r="K11" s="6">
        <f>+K12-K9-K10</f>
        <v>14000</v>
      </c>
      <c r="L11" s="3" t="s">
        <v>16</v>
      </c>
    </row>
    <row r="12" spans="2:11" ht="15">
      <c r="B12" s="11" t="s">
        <v>8</v>
      </c>
      <c r="C12" s="12">
        <f>+C11-F9</f>
        <v>9000</v>
      </c>
      <c r="E12" s="8"/>
      <c r="I12" s="2">
        <f>+I10+I9</f>
        <v>175000</v>
      </c>
      <c r="J12" s="20"/>
      <c r="K12" s="2">
        <f>+I12</f>
        <v>175000</v>
      </c>
    </row>
    <row r="13" spans="5:10" ht="15">
      <c r="E13" s="8"/>
      <c r="J13" s="8"/>
    </row>
    <row r="15" spans="2:5" ht="15">
      <c r="B15" s="21" t="s">
        <v>13</v>
      </c>
      <c r="C15" s="3" t="s">
        <v>5</v>
      </c>
      <c r="D15" s="3">
        <f>+C9</f>
        <v>4000</v>
      </c>
      <c r="E15" s="13">
        <f>+D9</f>
        <v>41200</v>
      </c>
    </row>
    <row r="16" spans="3:5" ht="15">
      <c r="C16" s="3" t="s">
        <v>14</v>
      </c>
      <c r="D16" s="6">
        <f>+D17-D15</f>
        <v>166000</v>
      </c>
      <c r="E16" s="14">
        <f>+D10/C10*D16</f>
        <v>1792800.0000000002</v>
      </c>
    </row>
    <row r="17" spans="3:5" ht="15">
      <c r="C17" s="3" t="s">
        <v>7</v>
      </c>
      <c r="D17" s="21">
        <f>+F9</f>
        <v>170000</v>
      </c>
      <c r="E17" s="22">
        <f>+E16+E15</f>
        <v>1834000.0000000002</v>
      </c>
    </row>
    <row r="20" spans="2:11" ht="15">
      <c r="B20" s="43" t="s">
        <v>36</v>
      </c>
      <c r="C20" s="43"/>
      <c r="D20" s="43"/>
      <c r="E20" s="43"/>
      <c r="H20" s="43" t="s">
        <v>37</v>
      </c>
      <c r="I20" s="43"/>
      <c r="J20" s="43"/>
      <c r="K20" s="43"/>
    </row>
    <row r="21" spans="2:13" ht="15">
      <c r="B21" s="3" t="s">
        <v>9</v>
      </c>
      <c r="C21" s="3">
        <v>500</v>
      </c>
      <c r="D21" s="5" t="s">
        <v>10</v>
      </c>
      <c r="E21" s="3">
        <f>+L9*B4</f>
        <v>15000</v>
      </c>
      <c r="F21" s="3">
        <v>10000</v>
      </c>
      <c r="G21" s="3" t="s">
        <v>15</v>
      </c>
      <c r="H21" s="3" t="s">
        <v>9</v>
      </c>
      <c r="I21" s="3">
        <v>800</v>
      </c>
      <c r="J21" s="5" t="s">
        <v>10</v>
      </c>
      <c r="K21" s="3">
        <f>+L9*B5</f>
        <v>30000</v>
      </c>
      <c r="L21" s="3">
        <v>10000</v>
      </c>
      <c r="M21" s="3" t="s">
        <v>15</v>
      </c>
    </row>
    <row r="22" spans="2:11" ht="15">
      <c r="B22" s="3" t="s">
        <v>7</v>
      </c>
      <c r="C22" s="3">
        <v>17500</v>
      </c>
      <c r="D22" s="8" t="s">
        <v>11</v>
      </c>
      <c r="E22" s="3">
        <v>1800</v>
      </c>
      <c r="H22" s="3" t="s">
        <v>7</v>
      </c>
      <c r="I22" s="3">
        <v>33700</v>
      </c>
      <c r="J22" s="8" t="s">
        <v>11</v>
      </c>
      <c r="K22" s="3">
        <v>3000</v>
      </c>
    </row>
    <row r="23" spans="2:12" ht="15">
      <c r="B23" s="6"/>
      <c r="C23" s="6"/>
      <c r="D23" s="7" t="s">
        <v>12</v>
      </c>
      <c r="E23" s="6">
        <f>+E24-E21-E22</f>
        <v>1200</v>
      </c>
      <c r="F23" s="3" t="str">
        <f>+L23</f>
        <v>x diferencia</v>
      </c>
      <c r="H23" s="6"/>
      <c r="I23" s="6"/>
      <c r="J23" s="7" t="s">
        <v>12</v>
      </c>
      <c r="K23" s="6">
        <f>+K24-K21-K22</f>
        <v>1500</v>
      </c>
      <c r="L23" s="3" t="str">
        <f>+L11</f>
        <v>x diferencia</v>
      </c>
    </row>
    <row r="24" spans="3:11" ht="15">
      <c r="C24" s="2">
        <f>+C22+C21</f>
        <v>18000</v>
      </c>
      <c r="D24" s="20"/>
      <c r="E24" s="2">
        <f>+C24</f>
        <v>18000</v>
      </c>
      <c r="I24" s="2">
        <f>+I22+I21</f>
        <v>34500</v>
      </c>
      <c r="J24" s="20"/>
      <c r="K24" s="2">
        <f>+I24</f>
        <v>34500</v>
      </c>
    </row>
    <row r="27" ht="15">
      <c r="A27" s="2" t="s">
        <v>22</v>
      </c>
    </row>
    <row r="28" spans="1:11" ht="15">
      <c r="A28" s="2"/>
      <c r="H28" s="25">
        <v>14</v>
      </c>
      <c r="I28" s="26"/>
      <c r="J28" s="26">
        <v>1</v>
      </c>
      <c r="K28" s="27" t="s">
        <v>39</v>
      </c>
    </row>
    <row r="29" spans="2:11" ht="15">
      <c r="B29" s="16"/>
      <c r="C29" s="18" t="s">
        <v>10</v>
      </c>
      <c r="D29" s="18" t="s">
        <v>11</v>
      </c>
      <c r="E29" s="18" t="str">
        <f>+D23</f>
        <v>P x Inef.</v>
      </c>
      <c r="F29" s="18" t="s">
        <v>20</v>
      </c>
      <c r="H29" s="28">
        <v>21000</v>
      </c>
      <c r="I29" s="29"/>
      <c r="J29" s="29" t="s">
        <v>40</v>
      </c>
      <c r="K29" s="30">
        <f>+H29*J28/H28</f>
        <v>1500</v>
      </c>
    </row>
    <row r="30" spans="2:11" ht="15">
      <c r="B30" s="17" t="s">
        <v>17</v>
      </c>
      <c r="C30" s="16">
        <v>10000</v>
      </c>
      <c r="D30" s="16">
        <f>+K10/B3</f>
        <v>1500</v>
      </c>
      <c r="E30" s="16"/>
      <c r="F30" s="16">
        <f>+E30+D30+C30</f>
        <v>11500</v>
      </c>
      <c r="H30" s="31">
        <v>14000</v>
      </c>
      <c r="I30" s="32"/>
      <c r="J30" s="32" t="s">
        <v>41</v>
      </c>
      <c r="K30" s="33">
        <f>+H30*J28/H28</f>
        <v>1000</v>
      </c>
    </row>
    <row r="31" spans="2:6" ht="15">
      <c r="B31" s="17" t="s">
        <v>18</v>
      </c>
      <c r="C31" s="16">
        <v>10000</v>
      </c>
      <c r="D31" s="16">
        <f>+E22/B4</f>
        <v>1200</v>
      </c>
      <c r="E31" s="16"/>
      <c r="F31" s="16">
        <f>+E31+D31+C31</f>
        <v>11200</v>
      </c>
    </row>
    <row r="32" spans="2:11" ht="15">
      <c r="B32" s="17" t="s">
        <v>19</v>
      </c>
      <c r="C32" s="16">
        <v>10000</v>
      </c>
      <c r="D32" s="16">
        <f>+K22/B5</f>
        <v>1000</v>
      </c>
      <c r="E32" s="16"/>
      <c r="F32" s="16">
        <f>+E32+D32+C32</f>
        <v>11000</v>
      </c>
      <c r="H32" s="1">
        <v>1.5</v>
      </c>
      <c r="J32" s="3">
        <v>1</v>
      </c>
      <c r="K32" s="3" t="s">
        <v>42</v>
      </c>
    </row>
    <row r="33" spans="8:11" ht="15">
      <c r="H33" s="3">
        <v>1800</v>
      </c>
      <c r="J33" s="3" t="s">
        <v>43</v>
      </c>
      <c r="K33" s="3">
        <f>+H33*J32/H32</f>
        <v>1200</v>
      </c>
    </row>
    <row r="35" ht="15">
      <c r="A35" s="2" t="s">
        <v>24</v>
      </c>
    </row>
    <row r="38" spans="2:7" ht="15">
      <c r="B38" s="17" t="s">
        <v>21</v>
      </c>
      <c r="C38" s="17" t="s">
        <v>9</v>
      </c>
      <c r="D38" s="17" t="s">
        <v>7</v>
      </c>
      <c r="E38" s="17" t="s">
        <v>20</v>
      </c>
      <c r="F38" s="17" t="s">
        <v>25</v>
      </c>
      <c r="G38" s="17" t="s">
        <v>26</v>
      </c>
    </row>
    <row r="39" spans="2:7" ht="15">
      <c r="B39" s="16" t="str">
        <f>+B30</f>
        <v>MP</v>
      </c>
      <c r="C39" s="16">
        <v>53500</v>
      </c>
      <c r="D39" s="16">
        <f>+E17</f>
        <v>1834000.0000000002</v>
      </c>
      <c r="E39" s="16">
        <f>+D39+C39</f>
        <v>1887500.0000000002</v>
      </c>
      <c r="F39" s="16">
        <f>+F30</f>
        <v>11500</v>
      </c>
      <c r="G39" s="44">
        <f>+E39/F39</f>
        <v>164.13043478260872</v>
      </c>
    </row>
    <row r="40" spans="2:7" ht="15">
      <c r="B40" s="16" t="str">
        <f>+B31</f>
        <v>MO</v>
      </c>
      <c r="C40" s="16">
        <v>22600</v>
      </c>
      <c r="D40" s="16">
        <v>875000</v>
      </c>
      <c r="E40" s="16">
        <f>+D40+C40</f>
        <v>897600</v>
      </c>
      <c r="F40" s="16">
        <f>+F31</f>
        <v>11200</v>
      </c>
      <c r="G40" s="44">
        <f>+E40/F40</f>
        <v>80.14285714285714</v>
      </c>
    </row>
    <row r="41" spans="2:12" ht="15">
      <c r="B41" s="16" t="str">
        <f>+B32</f>
        <v>CF</v>
      </c>
      <c r="C41" s="16">
        <v>11350</v>
      </c>
      <c r="D41" s="41">
        <f>647500/35000*33700</f>
        <v>623450</v>
      </c>
      <c r="E41" s="16">
        <f>+D41+C41</f>
        <v>634800</v>
      </c>
      <c r="F41" s="16">
        <f>+F32</f>
        <v>11000</v>
      </c>
      <c r="G41" s="44">
        <f>+E41/F41</f>
        <v>57.70909090909091</v>
      </c>
      <c r="H41" s="3" t="s">
        <v>44</v>
      </c>
      <c r="L41" s="21">
        <f>+L42*33700</f>
        <v>623450</v>
      </c>
    </row>
    <row r="42" spans="2:12" ht="15">
      <c r="B42" s="8"/>
      <c r="C42" s="34"/>
      <c r="D42" s="34"/>
      <c r="E42" s="17">
        <f>+E39+E40+E41</f>
        <v>3419900</v>
      </c>
      <c r="F42" s="34"/>
      <c r="G42" s="35"/>
      <c r="H42" s="3" t="s">
        <v>45</v>
      </c>
      <c r="L42" s="3">
        <f>647500/35000</f>
        <v>18.5</v>
      </c>
    </row>
    <row r="43" spans="2:7" ht="15">
      <c r="B43" s="8"/>
      <c r="C43" s="34"/>
      <c r="D43" s="34"/>
      <c r="E43" s="34"/>
      <c r="F43" s="34"/>
      <c r="G43" s="35"/>
    </row>
    <row r="44" spans="2:7" ht="17.25">
      <c r="B44" s="36" t="s">
        <v>27</v>
      </c>
      <c r="C44" s="23" t="s">
        <v>46</v>
      </c>
      <c r="D44" s="23" t="s">
        <v>29</v>
      </c>
      <c r="E44" s="34"/>
      <c r="F44" s="34"/>
      <c r="G44" s="35"/>
    </row>
    <row r="45" spans="2:7" ht="15">
      <c r="B45" s="8" t="str">
        <f>+B39</f>
        <v>MP</v>
      </c>
      <c r="C45" s="23">
        <f>+G39</f>
        <v>164.13043478260872</v>
      </c>
      <c r="D45" s="23">
        <f>+D30</f>
        <v>1500</v>
      </c>
      <c r="E45" s="34"/>
      <c r="F45" s="34"/>
      <c r="G45" s="35"/>
    </row>
    <row r="46" spans="2:7" ht="15">
      <c r="B46" s="8" t="str">
        <f>+B40</f>
        <v>MO</v>
      </c>
      <c r="C46" s="23">
        <f>+G40</f>
        <v>80.14285714285714</v>
      </c>
      <c r="D46" s="23">
        <f>+D31</f>
        <v>1200</v>
      </c>
      <c r="E46" s="34"/>
      <c r="F46" s="34"/>
      <c r="G46" s="35"/>
    </row>
    <row r="47" spans="2:7" ht="15">
      <c r="B47" s="8" t="str">
        <f>+B41</f>
        <v>CF</v>
      </c>
      <c r="C47" s="23">
        <f>+G41</f>
        <v>57.70909090909091</v>
      </c>
      <c r="D47" s="19">
        <f>+D32</f>
        <v>1000</v>
      </c>
      <c r="E47" s="34">
        <f>(+C45*D45+C46*D46+C47*D47)</f>
        <v>400076.17165443255</v>
      </c>
      <c r="F47" s="34"/>
      <c r="G47" s="35"/>
    </row>
    <row r="48" spans="2:7" ht="15">
      <c r="B48" s="8"/>
      <c r="C48" s="34"/>
      <c r="D48" s="34"/>
      <c r="E48" s="34"/>
      <c r="F48" s="34"/>
      <c r="G48" s="35"/>
    </row>
    <row r="49" spans="2:7" ht="17.25">
      <c r="B49" s="36" t="s">
        <v>28</v>
      </c>
      <c r="C49" s="23" t="str">
        <f>+C44</f>
        <v>Costo Unit</v>
      </c>
      <c r="D49" s="23" t="s">
        <v>29</v>
      </c>
      <c r="E49" s="34"/>
      <c r="F49" s="34"/>
      <c r="G49" s="35"/>
    </row>
    <row r="50" spans="2:7" ht="15">
      <c r="B50" s="8" t="str">
        <f>+B45</f>
        <v>MP</v>
      </c>
      <c r="C50" s="34">
        <f>+G39</f>
        <v>164.13043478260872</v>
      </c>
      <c r="D50" s="34">
        <f>+E30</f>
        <v>0</v>
      </c>
      <c r="E50" s="34"/>
      <c r="F50" s="34"/>
      <c r="G50" s="35"/>
    </row>
    <row r="51" spans="2:7" ht="15">
      <c r="B51" s="8" t="str">
        <f>+B46</f>
        <v>MO</v>
      </c>
      <c r="C51" s="34">
        <f>+G40</f>
        <v>80.14285714285714</v>
      </c>
      <c r="D51" s="34">
        <f>+E31</f>
        <v>0</v>
      </c>
      <c r="E51" s="34"/>
      <c r="F51" s="34"/>
      <c r="G51" s="35"/>
    </row>
    <row r="52" spans="2:7" ht="15">
      <c r="B52" s="8" t="str">
        <f>+B47</f>
        <v>CF</v>
      </c>
      <c r="C52" s="34">
        <f>+G41</f>
        <v>57.70909090909091</v>
      </c>
      <c r="D52" s="6">
        <f>+E32</f>
        <v>0</v>
      </c>
      <c r="E52" s="6">
        <f>(+C50*D50+C51*D51+C52*D52)</f>
        <v>0</v>
      </c>
      <c r="F52" s="6"/>
      <c r="G52" s="24"/>
    </row>
    <row r="53" spans="2:9" ht="15">
      <c r="B53" s="8"/>
      <c r="C53" s="34"/>
      <c r="D53" s="34"/>
      <c r="E53" s="37">
        <f>+E42-E47-E52</f>
        <v>3019823.8283455675</v>
      </c>
      <c r="F53" s="37">
        <f>+C30</f>
        <v>10000</v>
      </c>
      <c r="G53" s="17">
        <f>+E53/F53</f>
        <v>301.98238283455674</v>
      </c>
      <c r="H53" s="3">
        <f>+G39+G40+G41</f>
        <v>301.98238283455674</v>
      </c>
      <c r="I53" s="2" t="s">
        <v>31</v>
      </c>
    </row>
    <row r="54" spans="2:8" ht="15">
      <c r="B54" s="8"/>
      <c r="C54" s="34"/>
      <c r="D54" s="34"/>
      <c r="E54" s="34"/>
      <c r="F54" s="34"/>
      <c r="G54" s="35"/>
      <c r="H54" s="3" t="s">
        <v>30</v>
      </c>
    </row>
    <row r="55" spans="2:7" ht="15">
      <c r="B55" s="20" t="s">
        <v>32</v>
      </c>
      <c r="C55" s="34"/>
      <c r="D55" s="34"/>
      <c r="E55" s="34"/>
      <c r="F55" s="34"/>
      <c r="G55" s="35"/>
    </row>
    <row r="56" spans="2:7" ht="15">
      <c r="B56" s="8"/>
      <c r="C56" s="34" t="s">
        <v>33</v>
      </c>
      <c r="D56" s="38" t="s">
        <v>34</v>
      </c>
      <c r="E56" s="34"/>
      <c r="F56" s="34"/>
      <c r="G56" s="35"/>
    </row>
    <row r="57" spans="2:7" ht="15">
      <c r="B57" s="8"/>
      <c r="C57" s="34">
        <v>600450</v>
      </c>
      <c r="D57" s="34">
        <f>+D41</f>
        <v>623450</v>
      </c>
      <c r="E57" s="23">
        <f>+C57-D57</f>
        <v>-23000</v>
      </c>
      <c r="F57" s="34">
        <f>+F41</f>
        <v>11000</v>
      </c>
      <c r="G57" s="35">
        <f>+E57/F57</f>
        <v>-2.090909090909091</v>
      </c>
    </row>
    <row r="58" spans="2:7" ht="15">
      <c r="B58" s="8"/>
      <c r="C58" s="34"/>
      <c r="D58" s="34"/>
      <c r="E58" s="34"/>
      <c r="F58" s="34"/>
      <c r="G58" s="35"/>
    </row>
    <row r="59" spans="2:7" ht="17.25">
      <c r="B59" s="39" t="str">
        <f>+B44</f>
        <v>-IPPr</v>
      </c>
      <c r="C59" s="34"/>
      <c r="D59" s="34"/>
      <c r="E59" s="34"/>
      <c r="F59" s="34"/>
      <c r="G59" s="35"/>
    </row>
    <row r="60" spans="2:7" ht="15">
      <c r="B60" s="8" t="str">
        <f>+B47</f>
        <v>CF</v>
      </c>
      <c r="C60" s="34">
        <f>+G57</f>
        <v>-2.090909090909091</v>
      </c>
      <c r="D60" s="34">
        <f>+D47</f>
        <v>1000</v>
      </c>
      <c r="E60" s="34">
        <f>-D60*C60</f>
        <v>2090.909090909091</v>
      </c>
      <c r="F60" s="34"/>
      <c r="G60" s="35"/>
    </row>
    <row r="61" spans="2:7" ht="15">
      <c r="B61" s="8"/>
      <c r="C61" s="34"/>
      <c r="D61" s="34"/>
      <c r="E61" s="34"/>
      <c r="F61" s="34"/>
      <c r="G61" s="35"/>
    </row>
    <row r="62" spans="2:7" ht="17.25">
      <c r="B62" s="39" t="str">
        <f>+B49</f>
        <v>- Perd. X Inef.</v>
      </c>
      <c r="C62" s="34"/>
      <c r="D62" s="34"/>
      <c r="E62" s="34"/>
      <c r="F62" s="34"/>
      <c r="G62" s="35"/>
    </row>
    <row r="63" spans="2:7" ht="15">
      <c r="B63" s="8" t="str">
        <f>+B52</f>
        <v>CF</v>
      </c>
      <c r="C63" s="34">
        <f>+G57</f>
        <v>-2.090909090909091</v>
      </c>
      <c r="D63" s="34">
        <f>+D52</f>
        <v>0</v>
      </c>
      <c r="E63" s="6">
        <f>-D63*C63</f>
        <v>0</v>
      </c>
      <c r="F63" s="6"/>
      <c r="G63" s="24"/>
    </row>
    <row r="64" spans="2:9" ht="15">
      <c r="B64" s="7"/>
      <c r="C64" s="6"/>
      <c r="D64" s="6"/>
      <c r="E64" s="40">
        <f>+E53+E60+E63+E57</f>
        <v>2998914.7374364766</v>
      </c>
      <c r="F64" s="40">
        <f>+F53</f>
        <v>10000</v>
      </c>
      <c r="G64" s="42">
        <f>+G57+G53</f>
        <v>299.8914737436477</v>
      </c>
      <c r="H64" s="3">
        <f>+E64/F64</f>
        <v>299.8914737436477</v>
      </c>
      <c r="I64" s="2" t="s">
        <v>35</v>
      </c>
    </row>
  </sheetData>
  <sheetProtection/>
  <mergeCells count="4">
    <mergeCell ref="B8:F8"/>
    <mergeCell ref="H8:K8"/>
    <mergeCell ref="B20:E20"/>
    <mergeCell ref="H20:K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2020-10-05T19:03:11Z</dcterms:created>
  <dcterms:modified xsi:type="dcterms:W3CDTF">2022-10-18T19:14:41Z</dcterms:modified>
  <cp:category/>
  <cp:version/>
  <cp:contentType/>
  <cp:contentStatus/>
</cp:coreProperties>
</file>