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wnCloud\CursoPEGSE_ownCloud\"/>
    </mc:Choice>
  </mc:AlternateContent>
  <bookViews>
    <workbookView xWindow="9960" yWindow="0" windowWidth="19320" windowHeight="8340"/>
  </bookViews>
  <sheets>
    <sheet name="cuent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E25" i="1"/>
  <c r="G21" i="1"/>
  <c r="G22" i="1"/>
  <c r="E22" i="1"/>
  <c r="O12" i="1" l="1"/>
  <c r="E21" i="1"/>
  <c r="K13" i="1" l="1"/>
  <c r="K23" i="1" s="1"/>
  <c r="G15" i="1" l="1"/>
  <c r="G23" i="1" s="1"/>
  <c r="G16" i="1"/>
  <c r="G12" i="1"/>
  <c r="G13" i="1" s="1"/>
  <c r="E16" i="1"/>
  <c r="E15" i="1"/>
  <c r="E23" i="1" s="1"/>
  <c r="E12" i="1"/>
  <c r="E14" i="1" l="1"/>
  <c r="L21" i="1"/>
  <c r="G24" i="1"/>
  <c r="M21" i="1" s="1"/>
  <c r="M24" i="1" s="1"/>
  <c r="K21" i="1"/>
  <c r="E24" i="1"/>
  <c r="K11" i="1"/>
  <c r="J21" i="1"/>
  <c r="G17" i="1"/>
  <c r="E17" i="1"/>
  <c r="E13" i="1"/>
  <c r="E18" i="1" l="1"/>
  <c r="E19" i="1" s="1"/>
  <c r="J22" i="1"/>
  <c r="O22" i="1" s="1"/>
  <c r="K22" i="1"/>
  <c r="K24" i="1"/>
  <c r="K25" i="1" s="1"/>
  <c r="G31" i="1"/>
  <c r="N21" i="1"/>
  <c r="E31" i="1"/>
  <c r="M11" i="1"/>
  <c r="M14" i="1" s="1"/>
  <c r="K12" i="1"/>
  <c r="K14" i="1" s="1"/>
  <c r="K15" i="1" s="1"/>
  <c r="J12" i="1"/>
  <c r="G29" i="1"/>
  <c r="E29" i="1"/>
  <c r="L12" i="1" s="1"/>
  <c r="N12" i="1" s="1"/>
  <c r="L22" i="1" l="1"/>
  <c r="G32" i="1"/>
  <c r="E20" i="1"/>
  <c r="J11" i="1"/>
  <c r="N22" i="1" l="1"/>
  <c r="N24" i="1" s="1"/>
  <c r="L24" i="1"/>
  <c r="E30" i="1"/>
  <c r="E32" i="1" s="1"/>
  <c r="L11" i="1"/>
  <c r="L14" i="1" l="1"/>
  <c r="N11" i="1"/>
  <c r="N14" i="1" s="1"/>
</calcChain>
</file>

<file path=xl/sharedStrings.xml><?xml version="1.0" encoding="utf-8"?>
<sst xmlns="http://schemas.openxmlformats.org/spreadsheetml/2006/main" count="93" uniqueCount="52">
  <si>
    <t>GWh</t>
  </si>
  <si>
    <t>D</t>
  </si>
  <si>
    <t>H</t>
  </si>
  <si>
    <t>dH</t>
  </si>
  <si>
    <t>cv</t>
  </si>
  <si>
    <t>pe</t>
  </si>
  <si>
    <t>px</t>
  </si>
  <si>
    <t>pt</t>
  </si>
  <si>
    <t>USD/MWh</t>
  </si>
  <si>
    <t>MMUSD</t>
  </si>
  <si>
    <t>Eb</t>
  </si>
  <si>
    <t>E_opt</t>
  </si>
  <si>
    <t>T_opt</t>
  </si>
  <si>
    <t>$cvT_opt</t>
  </si>
  <si>
    <t>P_E_opt</t>
  </si>
  <si>
    <t>factor de utilidad de eólica</t>
  </si>
  <si>
    <t>De cv de térmica</t>
  </si>
  <si>
    <t xml:space="preserve">PTmin_o </t>
  </si>
  <si>
    <t>Tmin_o</t>
  </si>
  <si>
    <t>$Tmin_o</t>
  </si>
  <si>
    <t>PT_min</t>
  </si>
  <si>
    <t>ETmin</t>
  </si>
  <si>
    <t>$PTmin</t>
  </si>
  <si>
    <t>De fijo de Eólica</t>
  </si>
  <si>
    <t xml:space="preserve">Fijo de potencia térmica </t>
  </si>
  <si>
    <t>Total</t>
  </si>
  <si>
    <t>Potencia</t>
  </si>
  <si>
    <t>Energía</t>
  </si>
  <si>
    <t>Térmica</t>
  </si>
  <si>
    <t>Eólica</t>
  </si>
  <si>
    <t>Pago fijo</t>
  </si>
  <si>
    <t>Pago var</t>
  </si>
  <si>
    <t>Hidráulica</t>
  </si>
  <si>
    <t>Excedentes</t>
  </si>
  <si>
    <t>Generación</t>
  </si>
  <si>
    <t>comentario</t>
  </si>
  <si>
    <t>Eequivalente para calcular E_opt o el original</t>
  </si>
  <si>
    <t>$E_opt</t>
  </si>
  <si>
    <t>acá tengo que usar el pe equivalente</t>
  </si>
  <si>
    <t>Caso 1</t>
  </si>
  <si>
    <t>Caso 2</t>
  </si>
  <si>
    <r>
      <t xml:space="preserve">Caso 1 en que </t>
    </r>
    <r>
      <rPr>
        <b/>
        <sz val="11"/>
        <color theme="1"/>
        <rFont val="Calibri"/>
        <family val="2"/>
        <scheme val="minor"/>
      </rPr>
      <t>SE</t>
    </r>
    <r>
      <rPr>
        <sz val="11"/>
        <color theme="1"/>
        <rFont val="Calibri"/>
        <family val="2"/>
        <scheme val="minor"/>
      </rPr>
      <t xml:space="preserve"> considera retorno del fijo de Térmica</t>
    </r>
  </si>
  <si>
    <r>
      <t xml:space="preserve">Caso 2 en que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SE</t>
    </r>
    <r>
      <rPr>
        <sz val="11"/>
        <color theme="1"/>
        <rFont val="Calibri"/>
        <family val="2"/>
        <scheme val="minor"/>
      </rPr>
      <t xml:space="preserve"> considera retorno del fijo de Térmica</t>
    </r>
  </si>
  <si>
    <t>MW-m</t>
  </si>
  <si>
    <t>1.027 MW-m = 1000 * 9000 GWh /365/24</t>
  </si>
  <si>
    <t xml:space="preserve">183 MW-m = 1000 * (9.000-7.397) GWh / 365 /24 </t>
  </si>
  <si>
    <t>pe_real</t>
  </si>
  <si>
    <t>USD/MWh-d</t>
  </si>
  <si>
    <t>MUSD</t>
  </si>
  <si>
    <t>Problema 7</t>
  </si>
  <si>
    <t>Curso PEGSE</t>
  </si>
  <si>
    <t>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</si>
</sst>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1" fontId="0" fillId="0" borderId="0" xfId="0" applyNumberFormat="1"/>
    <xf numFmtId="1" fontId="1" fillId="0" borderId="0" xfId="0" applyNumberFormat="1" applyFont="1"/>
    <xf numFmtId="1" fontId="0" fillId="0" borderId="0" xfId="0" applyNumberFormat="1" applyFill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1" xfId="0" applyNumberFormat="1" applyBorder="1"/>
    <xf numFmtId="3" fontId="1" fillId="0" borderId="1" xfId="0" applyNumberFormat="1" applyFont="1" applyBorder="1"/>
    <xf numFmtId="3" fontId="0" fillId="0" borderId="0" xfId="0" applyNumberFormat="1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/>
    <xf numFmtId="1" fontId="1" fillId="0" borderId="0" xfId="0" applyNumberFormat="1" applyFont="1" applyFill="1"/>
    <xf numFmtId="0" fontId="0" fillId="0" borderId="4" xfId="0" applyBorder="1"/>
    <xf numFmtId="0" fontId="0" fillId="0" borderId="5" xfId="0" applyBorder="1"/>
    <xf numFmtId="3" fontId="0" fillId="0" borderId="7" xfId="0" applyNumberFormat="1" applyBorder="1"/>
    <xf numFmtId="0" fontId="0" fillId="0" borderId="8" xfId="0" applyBorder="1" applyAlignment="1">
      <alignment horizontal="center"/>
    </xf>
    <xf numFmtId="3" fontId="1" fillId="0" borderId="3" xfId="0" applyNumberFormat="1" applyFont="1" applyBorder="1"/>
    <xf numFmtId="0" fontId="0" fillId="0" borderId="10" xfId="0" applyBorder="1"/>
    <xf numFmtId="1" fontId="1" fillId="0" borderId="10" xfId="0" applyNumberFormat="1" applyFont="1" applyBorder="1"/>
    <xf numFmtId="1" fontId="0" fillId="0" borderId="12" xfId="0" applyNumberFormat="1" applyBorder="1"/>
    <xf numFmtId="1" fontId="0" fillId="0" borderId="11" xfId="0" applyNumberFormat="1" applyBorder="1"/>
    <xf numFmtId="1" fontId="0" fillId="0" borderId="9" xfId="0" applyNumberFormat="1" applyFill="1" applyBorder="1"/>
    <xf numFmtId="0" fontId="0" fillId="0" borderId="6" xfId="0" applyBorder="1"/>
    <xf numFmtId="3" fontId="0" fillId="0" borderId="13" xfId="0" applyNumberFormat="1" applyFill="1" applyBorder="1"/>
    <xf numFmtId="3" fontId="0" fillId="0" borderId="3" xfId="0" applyNumberFormat="1" applyBorder="1"/>
    <xf numFmtId="3" fontId="0" fillId="0" borderId="11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0" xfId="0" applyBorder="1"/>
    <xf numFmtId="1" fontId="0" fillId="0" borderId="20" xfId="0" applyNumberForma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3" fontId="0" fillId="0" borderId="20" xfId="0" applyNumberFormat="1" applyBorder="1"/>
    <xf numFmtId="164" fontId="0" fillId="0" borderId="1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11</xdr:row>
      <xdr:rowOff>57150</xdr:rowOff>
    </xdr:from>
    <xdr:to>
      <xdr:col>6</xdr:col>
      <xdr:colOff>107950</xdr:colOff>
      <xdr:row>17</xdr:row>
      <xdr:rowOff>146050</xdr:rowOff>
    </xdr:to>
    <xdr:sp macro="" textlink="">
      <xdr:nvSpPr>
        <xdr:cNvPr id="7" name="Flecha curvada hacia la izquierda 6"/>
        <xdr:cNvSpPr/>
      </xdr:nvSpPr>
      <xdr:spPr>
        <a:xfrm>
          <a:off x="3155950" y="2120900"/>
          <a:ext cx="273050" cy="1206500"/>
        </a:xfrm>
        <a:prstGeom prst="curvedLeftArrow">
          <a:avLst/>
        </a:prstGeom>
        <a:ln w="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184150</xdr:colOff>
      <xdr:row>16</xdr:row>
      <xdr:rowOff>62991</xdr:rowOff>
    </xdr:from>
    <xdr:to>
      <xdr:col>6</xdr:col>
      <xdr:colOff>127000</xdr:colOff>
      <xdr:row>17</xdr:row>
      <xdr:rowOff>133350</xdr:rowOff>
    </xdr:to>
    <xdr:sp macro="" textlink="">
      <xdr:nvSpPr>
        <xdr:cNvPr id="8" name="Flecha curvada hacia la izquierda 7"/>
        <xdr:cNvSpPr/>
      </xdr:nvSpPr>
      <xdr:spPr>
        <a:xfrm rot="10800000" flipH="1" flipV="1">
          <a:off x="3302000" y="3060191"/>
          <a:ext cx="146050" cy="254509"/>
        </a:xfrm>
        <a:prstGeom prst="curvedLeftArrow">
          <a:avLst>
            <a:gd name="adj1" fmla="val 25000"/>
            <a:gd name="adj2" fmla="val 50000"/>
            <a:gd name="adj3" fmla="val 50926"/>
          </a:avLst>
        </a:prstGeom>
        <a:ln w="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607695</xdr:colOff>
      <xdr:row>17</xdr:row>
      <xdr:rowOff>31241</xdr:rowOff>
    </xdr:from>
    <xdr:to>
      <xdr:col>3</xdr:col>
      <xdr:colOff>937895</xdr:colOff>
      <xdr:row>19</xdr:row>
      <xdr:rowOff>10296</xdr:rowOff>
    </xdr:to>
    <xdr:sp macro="" textlink="">
      <xdr:nvSpPr>
        <xdr:cNvPr id="4" name="Flecha curvada hacia la izquierda 3"/>
        <xdr:cNvSpPr/>
      </xdr:nvSpPr>
      <xdr:spPr>
        <a:xfrm rot="10800000" flipV="1">
          <a:off x="1998345" y="3212591"/>
          <a:ext cx="330200" cy="360055"/>
        </a:xfrm>
        <a:prstGeom prst="curvedLeftArrow">
          <a:avLst/>
        </a:prstGeom>
        <a:ln w="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2"/>
  <sheetViews>
    <sheetView showGridLines="0" tabSelected="1" zoomScale="120" zoomScaleNormal="120" workbookViewId="0">
      <selection activeCell="G1" sqref="G1"/>
    </sheetView>
  </sheetViews>
  <sheetFormatPr baseColWidth="10" defaultRowHeight="14.4" x14ac:dyDescent="0.3"/>
  <cols>
    <col min="2" max="2" width="8.6640625" customWidth="1"/>
    <col min="3" max="3" width="41.6640625" hidden="1" customWidth="1"/>
    <col min="4" max="4" width="14.21875" customWidth="1"/>
    <col min="5" max="5" width="10.88671875" customWidth="1"/>
    <col min="6" max="6" width="3" customWidth="1"/>
    <col min="7" max="7" width="9" customWidth="1"/>
    <col min="8" max="8" width="9.6640625" customWidth="1"/>
    <col min="9" max="9" width="11.33203125" customWidth="1"/>
    <col min="10" max="14" width="8.88671875" customWidth="1"/>
    <col min="15" max="19" width="9.6640625" customWidth="1"/>
  </cols>
  <sheetData>
    <row r="1" spans="2:15" x14ac:dyDescent="0.3">
      <c r="B1" t="s">
        <v>50</v>
      </c>
      <c r="E1" s="10"/>
      <c r="F1" s="10"/>
      <c r="G1" s="10"/>
    </row>
    <row r="2" spans="2:15" x14ac:dyDescent="0.3">
      <c r="B2" t="s">
        <v>49</v>
      </c>
    </row>
    <row r="3" spans="2:15" x14ac:dyDescent="0.3">
      <c r="C3" t="s">
        <v>35</v>
      </c>
      <c r="E3" s="11" t="s">
        <v>39</v>
      </c>
      <c r="F3" s="11"/>
      <c r="G3" s="11" t="s">
        <v>40</v>
      </c>
    </row>
    <row r="4" spans="2:15" x14ac:dyDescent="0.3">
      <c r="B4" t="s">
        <v>15</v>
      </c>
      <c r="E4">
        <v>0.4</v>
      </c>
      <c r="G4">
        <v>0.4</v>
      </c>
    </row>
    <row r="5" spans="2:15" x14ac:dyDescent="0.3">
      <c r="B5" s="12" t="s">
        <v>1</v>
      </c>
      <c r="C5" s="12"/>
      <c r="D5" s="12" t="s">
        <v>0</v>
      </c>
      <c r="E5" s="12">
        <v>12000</v>
      </c>
      <c r="F5" s="12"/>
      <c r="G5" s="12">
        <v>12000</v>
      </c>
      <c r="I5" s="34"/>
    </row>
    <row r="6" spans="2:15" x14ac:dyDescent="0.3">
      <c r="B6" s="12" t="s">
        <v>2</v>
      </c>
      <c r="C6" s="12"/>
      <c r="D6" s="12" t="s">
        <v>0</v>
      </c>
      <c r="E6" s="12">
        <v>6500</v>
      </c>
      <c r="G6">
        <v>6500</v>
      </c>
    </row>
    <row r="7" spans="2:15" x14ac:dyDescent="0.3">
      <c r="B7" s="12" t="s">
        <v>3</v>
      </c>
      <c r="C7" s="12"/>
      <c r="D7" s="12" t="s">
        <v>0</v>
      </c>
      <c r="E7" s="12">
        <v>7000</v>
      </c>
      <c r="G7">
        <v>7000</v>
      </c>
      <c r="I7" s="1" t="s">
        <v>41</v>
      </c>
    </row>
    <row r="8" spans="2:15" x14ac:dyDescent="0.3">
      <c r="B8" s="12" t="s">
        <v>4</v>
      </c>
      <c r="C8" s="12"/>
      <c r="D8" s="12" t="s">
        <v>8</v>
      </c>
      <c r="E8" s="12">
        <v>131</v>
      </c>
      <c r="G8">
        <v>131</v>
      </c>
    </row>
    <row r="9" spans="2:15" x14ac:dyDescent="0.3">
      <c r="B9" s="12" t="s">
        <v>5</v>
      </c>
      <c r="C9" s="12"/>
      <c r="D9" s="12" t="s">
        <v>47</v>
      </c>
      <c r="E9" s="12">
        <v>45</v>
      </c>
      <c r="G9">
        <v>45</v>
      </c>
      <c r="J9" s="5" t="s">
        <v>27</v>
      </c>
      <c r="K9" s="5" t="s">
        <v>27</v>
      </c>
      <c r="L9" s="5" t="s">
        <v>30</v>
      </c>
      <c r="M9" s="5" t="s">
        <v>31</v>
      </c>
      <c r="N9" s="5"/>
      <c r="O9" s="5" t="s">
        <v>26</v>
      </c>
    </row>
    <row r="10" spans="2:15" ht="15" thickBot="1" x14ac:dyDescent="0.35">
      <c r="B10" s="12" t="s">
        <v>6</v>
      </c>
      <c r="C10" s="12"/>
      <c r="D10" s="12" t="s">
        <v>8</v>
      </c>
      <c r="E10" s="12">
        <v>0</v>
      </c>
      <c r="G10">
        <v>0</v>
      </c>
      <c r="J10" s="17" t="s">
        <v>43</v>
      </c>
      <c r="K10" s="17" t="s">
        <v>0</v>
      </c>
      <c r="L10" s="6" t="s">
        <v>48</v>
      </c>
      <c r="M10" s="6" t="s">
        <v>48</v>
      </c>
      <c r="N10" s="6" t="s">
        <v>48</v>
      </c>
      <c r="O10" s="17" t="s">
        <v>51</v>
      </c>
    </row>
    <row r="11" spans="2:15" ht="15" thickBot="1" x14ac:dyDescent="0.35">
      <c r="B11" s="12" t="s">
        <v>7</v>
      </c>
      <c r="C11" s="12"/>
      <c r="D11" s="12" t="s">
        <v>47</v>
      </c>
      <c r="E11" s="12">
        <v>15</v>
      </c>
      <c r="G11">
        <v>15</v>
      </c>
      <c r="I11" s="24" t="s">
        <v>28</v>
      </c>
      <c r="J11" s="27">
        <f>+E19</f>
        <v>182.99696747882459</v>
      </c>
      <c r="K11" s="25">
        <f>+E23</f>
        <v>183.55573684517219</v>
      </c>
      <c r="L11" s="16">
        <f>+E20</f>
        <v>24.04580152671755</v>
      </c>
      <c r="M11" s="7">
        <f>+E24</f>
        <v>24.045801526717554</v>
      </c>
      <c r="N11" s="7">
        <f>+SUM(L11:M11)</f>
        <v>48.091603053435108</v>
      </c>
      <c r="O11" s="4"/>
    </row>
    <row r="12" spans="2:15" x14ac:dyDescent="0.3">
      <c r="B12" t="s">
        <v>18</v>
      </c>
      <c r="D12" t="s">
        <v>0</v>
      </c>
      <c r="E12" s="19">
        <f>+E5-E6+E7/2</f>
        <v>9000</v>
      </c>
      <c r="G12">
        <f>+G5-G6+G7/2</f>
        <v>9000</v>
      </c>
      <c r="I12" s="4" t="s">
        <v>29</v>
      </c>
      <c r="J12" s="26">
        <f>+E21</f>
        <v>844.40029279514818</v>
      </c>
      <c r="K12" s="18">
        <f>+E17</f>
        <v>7396.9465648854966</v>
      </c>
      <c r="L12" s="7">
        <f>+E29</f>
        <v>332.86259541984737</v>
      </c>
      <c r="M12" s="7"/>
      <c r="N12" s="7">
        <f>+SUM(L12:M12)</f>
        <v>332.86259541984737</v>
      </c>
      <c r="O12" s="40">
        <f>+J12/E4</f>
        <v>2111.0007319878705</v>
      </c>
    </row>
    <row r="13" spans="2:15" ht="15" thickBot="1" x14ac:dyDescent="0.35">
      <c r="B13" t="s">
        <v>19</v>
      </c>
      <c r="D13" t="s">
        <v>9</v>
      </c>
      <c r="E13" s="10">
        <f>1000*E12*E11/1000000</f>
        <v>135</v>
      </c>
      <c r="F13" s="10"/>
      <c r="G13" s="10">
        <f>1000*G12*G11/1000000</f>
        <v>135</v>
      </c>
      <c r="I13" s="4" t="s">
        <v>32</v>
      </c>
      <c r="J13" s="7"/>
      <c r="K13" s="7">
        <f>+E6</f>
        <v>6500</v>
      </c>
      <c r="L13" s="7"/>
      <c r="M13" s="7"/>
      <c r="N13" s="7"/>
      <c r="O13" s="4"/>
    </row>
    <row r="14" spans="2:15" ht="15" thickBot="1" x14ac:dyDescent="0.35">
      <c r="B14" t="s">
        <v>17</v>
      </c>
      <c r="D14" t="s">
        <v>43</v>
      </c>
      <c r="E14" s="35">
        <f>+E12*1000/365/24</f>
        <v>1027.3972602739725</v>
      </c>
      <c r="G14" s="1"/>
      <c r="I14" s="4" t="s">
        <v>34</v>
      </c>
      <c r="J14" s="7"/>
      <c r="K14" s="7">
        <f>+SUM(K11:K13)</f>
        <v>14080.502301730668</v>
      </c>
      <c r="L14" s="7">
        <f t="shared" ref="L14:M14" si="0">+SUM(L11:L13)</f>
        <v>356.90839694656489</v>
      </c>
      <c r="M14" s="7">
        <f t="shared" si="0"/>
        <v>24.045801526717554</v>
      </c>
      <c r="N14" s="8">
        <f>+SUM(N11:N13)</f>
        <v>380.95419847328247</v>
      </c>
      <c r="O14" s="4"/>
    </row>
    <row r="15" spans="2:15" x14ac:dyDescent="0.3">
      <c r="B15" t="s">
        <v>46</v>
      </c>
      <c r="C15" t="s">
        <v>36</v>
      </c>
      <c r="D15" t="s">
        <v>47</v>
      </c>
      <c r="E15">
        <f>+E9-E11</f>
        <v>30</v>
      </c>
      <c r="G15">
        <f>+G9</f>
        <v>45</v>
      </c>
      <c r="I15" s="4" t="s">
        <v>33</v>
      </c>
      <c r="J15" s="7"/>
      <c r="K15" s="7">
        <f>+K14-E5</f>
        <v>2080.5023017306685</v>
      </c>
      <c r="L15" s="9"/>
      <c r="M15" s="9"/>
      <c r="N15" s="9"/>
    </row>
    <row r="16" spans="2:15" x14ac:dyDescent="0.3">
      <c r="B16" t="s">
        <v>10</v>
      </c>
      <c r="D16" t="s">
        <v>0</v>
      </c>
      <c r="E16">
        <f>+E5-E6-E7/2</f>
        <v>2000</v>
      </c>
      <c r="G16">
        <f>+G5-G6-G7/2</f>
        <v>2000</v>
      </c>
    </row>
    <row r="17" spans="2:15" x14ac:dyDescent="0.3">
      <c r="B17" s="28" t="s">
        <v>11</v>
      </c>
      <c r="C17" s="29"/>
      <c r="D17" s="30" t="s">
        <v>0</v>
      </c>
      <c r="E17" s="20">
        <f>+E16+E7*(E8-E15)/(E8-E10)</f>
        <v>7396.9465648854966</v>
      </c>
      <c r="F17" s="12"/>
      <c r="G17" s="2">
        <f>+G16+G7*(G8-G15)/(G8-G10)</f>
        <v>6595.419847328244</v>
      </c>
      <c r="I17" s="1" t="s">
        <v>42</v>
      </c>
      <c r="J17" s="1"/>
    </row>
    <row r="18" spans="2:15" ht="15" thickBot="1" x14ac:dyDescent="0.35">
      <c r="B18" t="s">
        <v>21</v>
      </c>
      <c r="D18" t="s">
        <v>0</v>
      </c>
      <c r="E18" s="21">
        <f>+E12-E17</f>
        <v>1603.0534351145034</v>
      </c>
      <c r="G18" s="1"/>
      <c r="I18" s="1"/>
      <c r="J18" s="1"/>
    </row>
    <row r="19" spans="2:15" ht="15" thickBot="1" x14ac:dyDescent="0.35">
      <c r="B19" t="s">
        <v>20</v>
      </c>
      <c r="D19" t="s">
        <v>43</v>
      </c>
      <c r="E19" s="22">
        <f>1000*E18/365/24</f>
        <v>182.99696747882459</v>
      </c>
      <c r="G19" s="1"/>
      <c r="J19" s="5" t="s">
        <v>27</v>
      </c>
      <c r="K19" s="5" t="s">
        <v>27</v>
      </c>
      <c r="L19" s="5" t="s">
        <v>30</v>
      </c>
      <c r="M19" s="5" t="s">
        <v>31</v>
      </c>
      <c r="N19" s="5"/>
      <c r="O19" s="5" t="s">
        <v>26</v>
      </c>
    </row>
    <row r="20" spans="2:15" ht="15" thickBot="1" x14ac:dyDescent="0.35">
      <c r="B20" t="s">
        <v>22</v>
      </c>
      <c r="D20" t="s">
        <v>48</v>
      </c>
      <c r="E20" s="3">
        <f>+E19*365*24*E11/1000000</f>
        <v>24.04580152671755</v>
      </c>
      <c r="F20" s="1"/>
      <c r="G20" s="3"/>
      <c r="J20" s="17" t="s">
        <v>43</v>
      </c>
      <c r="K20" s="6" t="s">
        <v>0</v>
      </c>
      <c r="L20" s="6" t="s">
        <v>48</v>
      </c>
      <c r="M20" s="6" t="s">
        <v>48</v>
      </c>
      <c r="N20" s="6" t="s">
        <v>48</v>
      </c>
      <c r="O20" s="17" t="s">
        <v>51</v>
      </c>
    </row>
    <row r="21" spans="2:15" ht="15" thickBot="1" x14ac:dyDescent="0.35">
      <c r="B21" t="s">
        <v>14</v>
      </c>
      <c r="D21" t="s">
        <v>43</v>
      </c>
      <c r="E21" s="3">
        <f>1000*E17/365/24</f>
        <v>844.40029279514818</v>
      </c>
      <c r="F21" s="10"/>
      <c r="G21" s="3">
        <f>1000*G17/365/24</f>
        <v>752.90180905573561</v>
      </c>
      <c r="I21" s="24" t="s">
        <v>28</v>
      </c>
      <c r="J21" s="39">
        <f>+G14</f>
        <v>0</v>
      </c>
      <c r="K21" s="16">
        <f>+G23</f>
        <v>413.00040790163752</v>
      </c>
      <c r="L21" s="7">
        <f>+G13</f>
        <v>135</v>
      </c>
      <c r="M21" s="7">
        <f>+G24</f>
        <v>54.103053435114511</v>
      </c>
      <c r="N21" s="7">
        <f>+SUM(L21:M21)</f>
        <v>189.1030534351145</v>
      </c>
      <c r="O21" s="4"/>
    </row>
    <row r="22" spans="2:15" ht="15" thickBot="1" x14ac:dyDescent="0.35">
      <c r="B22" t="s">
        <v>37</v>
      </c>
      <c r="C22" t="s">
        <v>38</v>
      </c>
      <c r="D22" t="s">
        <v>48</v>
      </c>
      <c r="E22" s="3">
        <f>1000*E17*E9/1000000</f>
        <v>332.86259541984737</v>
      </c>
      <c r="F22" s="10"/>
      <c r="G22" s="3">
        <f>1000*G17*G9/1000000</f>
        <v>296.79389312977099</v>
      </c>
      <c r="I22" s="4" t="s">
        <v>29</v>
      </c>
      <c r="J22" s="26">
        <f>+G21</f>
        <v>752.90180905573561</v>
      </c>
      <c r="K22" s="8">
        <f>+G17</f>
        <v>6595.419847328244</v>
      </c>
      <c r="L22" s="7">
        <f>+G22</f>
        <v>296.79389312977099</v>
      </c>
      <c r="M22" s="7"/>
      <c r="N22" s="7">
        <f>+SUM(L22:M22)</f>
        <v>296.79389312977099</v>
      </c>
      <c r="O22" s="40">
        <f>+J22/G4</f>
        <v>1882.254522639339</v>
      </c>
    </row>
    <row r="23" spans="2:15" ht="15" thickBot="1" x14ac:dyDescent="0.35">
      <c r="B23" s="14" t="s">
        <v>12</v>
      </c>
      <c r="C23" s="15"/>
      <c r="D23" s="15" t="s">
        <v>0</v>
      </c>
      <c r="E23" s="23">
        <f>+(E7/2)*((E15-E10)/(E8-E10))^2</f>
        <v>183.55573684517219</v>
      </c>
      <c r="F23" s="3"/>
      <c r="G23" s="3">
        <f>+(G7/2)*((G15-G10)/(G8-G10))^2</f>
        <v>413.00040790163752</v>
      </c>
      <c r="I23" s="4" t="s">
        <v>32</v>
      </c>
      <c r="J23" s="7"/>
      <c r="K23" s="7">
        <f>+K13</f>
        <v>6500</v>
      </c>
      <c r="L23" s="7"/>
      <c r="M23" s="7"/>
      <c r="N23" s="7"/>
      <c r="O23" s="4"/>
    </row>
    <row r="24" spans="2:15" x14ac:dyDescent="0.3">
      <c r="B24" t="s">
        <v>13</v>
      </c>
      <c r="D24" t="s">
        <v>48</v>
      </c>
      <c r="E24" s="3">
        <f>+E23*1000*E8/1000000</f>
        <v>24.045801526717554</v>
      </c>
      <c r="F24" s="10"/>
      <c r="G24" s="3">
        <f>+G23*1000*G8/1000000</f>
        <v>54.103053435114511</v>
      </c>
      <c r="I24" s="4" t="s">
        <v>34</v>
      </c>
      <c r="J24" s="7"/>
      <c r="K24" s="7">
        <f>+SUM(K21:K23)</f>
        <v>13508.420255229881</v>
      </c>
      <c r="L24" s="7">
        <f t="shared" ref="L24" si="1">+SUM(L21:L23)</f>
        <v>431.79389312977099</v>
      </c>
      <c r="M24" s="7">
        <f t="shared" ref="M24" si="2">+SUM(M21:M23)</f>
        <v>54.103053435114511</v>
      </c>
      <c r="N24" s="8">
        <f>+SUM(N21:N23)</f>
        <v>485.89694656488552</v>
      </c>
      <c r="O24" s="4"/>
    </row>
    <row r="25" spans="2:15" x14ac:dyDescent="0.3">
      <c r="B25" t="s">
        <v>48</v>
      </c>
      <c r="E25" s="13">
        <f>+E24+E22+E20</f>
        <v>380.95419847328247</v>
      </c>
      <c r="F25" s="10"/>
      <c r="G25" s="13">
        <f>+G24+G22+G20</f>
        <v>350.89694656488552</v>
      </c>
      <c r="I25" s="4" t="s">
        <v>33</v>
      </c>
      <c r="J25" s="7"/>
      <c r="K25" s="7">
        <f>+K24-E5</f>
        <v>1508.4202552298811</v>
      </c>
      <c r="L25" s="9"/>
      <c r="M25" s="9"/>
      <c r="N25" s="9"/>
    </row>
    <row r="26" spans="2:15" ht="15" thickBot="1" x14ac:dyDescent="0.35"/>
    <row r="27" spans="2:15" ht="15" thickBot="1" x14ac:dyDescent="0.35">
      <c r="B27" s="31" t="s">
        <v>45</v>
      </c>
      <c r="C27" s="32"/>
      <c r="D27" s="32"/>
      <c r="E27" s="32"/>
      <c r="F27" s="33"/>
      <c r="G27" s="33"/>
      <c r="I27" s="36" t="s">
        <v>44</v>
      </c>
      <c r="J27" s="37"/>
      <c r="K27" s="37"/>
      <c r="L27" s="37"/>
      <c r="M27" s="38"/>
    </row>
    <row r="29" spans="2:15" x14ac:dyDescent="0.3">
      <c r="B29" t="s">
        <v>23</v>
      </c>
      <c r="E29" s="2">
        <f>+E17*E9/1000</f>
        <v>332.86259541984737</v>
      </c>
      <c r="G29" s="2">
        <f>+G17*G9/1000</f>
        <v>296.79389312977099</v>
      </c>
      <c r="H29" t="s">
        <v>48</v>
      </c>
    </row>
    <row r="30" spans="2:15" x14ac:dyDescent="0.3">
      <c r="B30" t="s">
        <v>24</v>
      </c>
      <c r="E30" s="2">
        <f>+E20</f>
        <v>24.04580152671755</v>
      </c>
      <c r="G30" s="2"/>
      <c r="H30" t="s">
        <v>48</v>
      </c>
    </row>
    <row r="31" spans="2:15" x14ac:dyDescent="0.3">
      <c r="B31" t="s">
        <v>16</v>
      </c>
      <c r="E31" s="2">
        <f>+E24</f>
        <v>24.045801526717554</v>
      </c>
      <c r="G31" s="2">
        <f>+G24</f>
        <v>54.103053435114511</v>
      </c>
      <c r="H31" t="s">
        <v>48</v>
      </c>
    </row>
    <row r="32" spans="2:15" x14ac:dyDescent="0.3">
      <c r="B32" t="s">
        <v>25</v>
      </c>
      <c r="E32" s="1">
        <f>+SUM(E29:E31)</f>
        <v>380.95419847328242</v>
      </c>
      <c r="G32" s="1">
        <f>+SUM(G29:G31)</f>
        <v>350.89694656488552</v>
      </c>
      <c r="H32" t="s">
        <v>48</v>
      </c>
    </row>
  </sheetData>
  <pageMargins left="0.7" right="0.7" top="0.75" bottom="0.75" header="0.3" footer="0.3"/>
  <pageSetup paperSize="9"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</vt:lpstr>
    </vt:vector>
  </TitlesOfParts>
  <Company>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Usuario de Windows</cp:lastModifiedBy>
  <dcterms:created xsi:type="dcterms:W3CDTF">2022-03-08T20:23:38Z</dcterms:created>
  <dcterms:modified xsi:type="dcterms:W3CDTF">2023-08-16T15:06:30Z</dcterms:modified>
</cp:coreProperties>
</file>