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SG0316657\Downloads\"/>
    </mc:Choice>
  </mc:AlternateContent>
  <xr:revisionPtr revIDLastSave="0" documentId="13_ncr:1_{F6BAB374-AD8F-41CC-B2B7-DAB7F4EA36D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signa" sheetId="1" r:id="rId1"/>
    <sheet name="Mapa_Procesos" sheetId="5" r:id="rId2"/>
    <sheet name="BOM" sheetId="2" r:id="rId3"/>
    <sheet name="Pro_Inv_Nec_Compra" sheetId="4" r:id="rId4"/>
  </sheets>
  <definedNames>
    <definedName name="_xlnm._FilterDatabase" localSheetId="3" hidden="1">Pro_Inv_Nec_Compra!$A$1:$I$1</definedName>
    <definedName name="Art_List">BOM!$A$1:$A$12</definedName>
    <definedName name="Inv">Pro_Inv_Nec_Compra!$C$3:$I$12</definedName>
    <definedName name="Mov">BOM!$S$1:$S$4</definedName>
    <definedName name="Nec">Pro_Inv_Nec_Compra!$C$13:$I$22</definedName>
    <definedName name="O_C">Pro_Inv_Nec_Compra!$C$23:$I$32</definedName>
    <definedName name="Proc">BOM!$K$1:$L$5</definedName>
    <definedName name="Proc_Ab">BOM!$K$1:$K$5</definedName>
    <definedName name="SKU_List">BOM!$A$1:$D$12</definedName>
    <definedName name="Tabla_U">BOM!$N$1:$Q$10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2" l="1"/>
  <c r="E64" i="1"/>
  <c r="E63" i="1"/>
  <c r="E62" i="1"/>
  <c r="E61" i="1"/>
  <c r="E60" i="1"/>
  <c r="E59" i="1"/>
  <c r="E58" i="1"/>
  <c r="E57" i="1"/>
  <c r="E56" i="1"/>
  <c r="E55" i="1"/>
  <c r="E31" i="2"/>
  <c r="E32" i="2" s="1"/>
  <c r="E35" i="2" s="1"/>
  <c r="E16" i="4" s="1"/>
  <c r="E26" i="4" s="1"/>
  <c r="G32" i="4"/>
  <c r="G31" i="4"/>
  <c r="G30" i="4"/>
  <c r="F29" i="4"/>
  <c r="G29" i="4" s="1"/>
  <c r="F28" i="4"/>
  <c r="G28" i="4" s="1"/>
  <c r="F27" i="4"/>
  <c r="G27" i="4" s="1"/>
  <c r="F26" i="4"/>
  <c r="G26" i="4" s="1"/>
  <c r="F25" i="4"/>
  <c r="G25" i="4" s="1"/>
  <c r="F24" i="4"/>
  <c r="G24" i="4" s="1"/>
  <c r="F23" i="4"/>
  <c r="G23" i="4" s="1"/>
  <c r="D32" i="4"/>
  <c r="D31" i="4"/>
  <c r="D30" i="4"/>
  <c r="D29" i="4"/>
  <c r="D28" i="4"/>
  <c r="D27" i="4"/>
  <c r="D26" i="4"/>
  <c r="D25" i="4"/>
  <c r="D24" i="4"/>
  <c r="D23" i="4"/>
  <c r="G22" i="4"/>
  <c r="D22" i="4"/>
  <c r="G21" i="4"/>
  <c r="D21" i="4"/>
  <c r="G20" i="4"/>
  <c r="D20" i="4"/>
  <c r="F19" i="4"/>
  <c r="G19" i="4" s="1"/>
  <c r="D19" i="4"/>
  <c r="F18" i="4"/>
  <c r="G18" i="4" s="1"/>
  <c r="D18" i="4"/>
  <c r="F17" i="4"/>
  <c r="G17" i="4" s="1"/>
  <c r="D17" i="4"/>
  <c r="G16" i="4"/>
  <c r="F16" i="4"/>
  <c r="D16" i="4"/>
  <c r="F15" i="4"/>
  <c r="G15" i="4" s="1"/>
  <c r="D15" i="4"/>
  <c r="F14" i="4"/>
  <c r="G14" i="4" s="1"/>
  <c r="D14" i="4"/>
  <c r="F13" i="4"/>
  <c r="G13" i="4" s="1"/>
  <c r="D13" i="4"/>
  <c r="G12" i="4"/>
  <c r="D12" i="4"/>
  <c r="G11" i="4"/>
  <c r="D11" i="4"/>
  <c r="G10" i="4"/>
  <c r="D10" i="4"/>
  <c r="F9" i="4"/>
  <c r="G9" i="4" s="1"/>
  <c r="D9" i="4"/>
  <c r="F8" i="4"/>
  <c r="G8" i="4" s="1"/>
  <c r="D8" i="4"/>
  <c r="F7" i="4"/>
  <c r="G7" i="4" s="1"/>
  <c r="D7" i="4"/>
  <c r="F6" i="4"/>
  <c r="G6" i="4" s="1"/>
  <c r="D6" i="4"/>
  <c r="F5" i="4"/>
  <c r="G5" i="4" s="1"/>
  <c r="D5" i="4"/>
  <c r="F4" i="4"/>
  <c r="G4" i="4" s="1"/>
  <c r="D4" i="4"/>
  <c r="F3" i="4"/>
  <c r="G3" i="4" s="1"/>
  <c r="D3" i="4"/>
  <c r="F2" i="4"/>
  <c r="G2" i="4" s="1"/>
  <c r="D2" i="4"/>
  <c r="F32" i="2"/>
  <c r="G32" i="2" s="1"/>
  <c r="D32" i="2"/>
  <c r="B32" i="2"/>
  <c r="F24" i="2"/>
  <c r="G24" i="2" s="1"/>
  <c r="D24" i="2"/>
  <c r="B24" i="2"/>
  <c r="F31" i="2"/>
  <c r="G31" i="2" s="1"/>
  <c r="D31" i="2"/>
  <c r="B31" i="2"/>
  <c r="F34" i="2"/>
  <c r="G34" i="2" s="1"/>
  <c r="D34" i="2"/>
  <c r="B34" i="2"/>
  <c r="F33" i="2"/>
  <c r="G33" i="2" s="1"/>
  <c r="D33" i="2"/>
  <c r="B33" i="2"/>
  <c r="F35" i="2"/>
  <c r="G35" i="2" s="1"/>
  <c r="D35" i="2"/>
  <c r="B35" i="2"/>
  <c r="F38" i="2"/>
  <c r="G38" i="2" s="1"/>
  <c r="D38" i="2"/>
  <c r="B38" i="2"/>
  <c r="F37" i="2"/>
  <c r="G37" i="2" s="1"/>
  <c r="B37" i="2"/>
  <c r="F36" i="2"/>
  <c r="G36" i="2" s="1"/>
  <c r="D36" i="2"/>
  <c r="B36" i="2"/>
  <c r="F39" i="2"/>
  <c r="G39" i="2" s="1"/>
  <c r="D39" i="2"/>
  <c r="B39" i="2"/>
  <c r="G42" i="2"/>
  <c r="D42" i="2"/>
  <c r="B42" i="2"/>
  <c r="G41" i="2"/>
  <c r="D41" i="2"/>
  <c r="B41" i="2"/>
  <c r="G40" i="2"/>
  <c r="D40" i="2"/>
  <c r="B40" i="2"/>
  <c r="D8" i="2"/>
  <c r="D26" i="2"/>
  <c r="D25" i="2"/>
  <c r="F20" i="2"/>
  <c r="G20" i="2" s="1"/>
  <c r="F21" i="2"/>
  <c r="G21" i="2" s="1"/>
  <c r="F22" i="2"/>
  <c r="G22" i="2" s="1"/>
  <c r="F23" i="2"/>
  <c r="G23" i="2" s="1"/>
  <c r="F25" i="2"/>
  <c r="G25" i="2" s="1"/>
  <c r="F26" i="2"/>
  <c r="G26" i="2" s="1"/>
  <c r="F27" i="2"/>
  <c r="G27" i="2" s="1"/>
  <c r="D27" i="2"/>
  <c r="D23" i="2"/>
  <c r="D22" i="2"/>
  <c r="D21" i="2"/>
  <c r="B27" i="2"/>
  <c r="B26" i="2"/>
  <c r="B25" i="2"/>
  <c r="B23" i="2"/>
  <c r="D20" i="2"/>
  <c r="B22" i="2"/>
  <c r="B21" i="2"/>
  <c r="B20" i="2"/>
  <c r="F16" i="2"/>
  <c r="G16" i="2" s="1"/>
  <c r="F19" i="2"/>
  <c r="G19" i="2" s="1"/>
  <c r="F18" i="2"/>
  <c r="G18" i="2" s="1"/>
  <c r="D18" i="2"/>
  <c r="D19" i="2"/>
  <c r="B19" i="2"/>
  <c r="B18" i="2"/>
  <c r="B17" i="2"/>
  <c r="B16" i="2"/>
  <c r="F17" i="2"/>
  <c r="G17" i="2" s="1"/>
  <c r="D16" i="2"/>
  <c r="D17" i="2"/>
  <c r="D10" i="2"/>
  <c r="D9" i="2"/>
  <c r="D7" i="2"/>
  <c r="D6" i="2"/>
  <c r="D5" i="2"/>
  <c r="D4" i="2"/>
  <c r="D3" i="2"/>
  <c r="D2" i="2"/>
  <c r="E13" i="4" l="1"/>
  <c r="E23" i="4" s="1"/>
  <c r="E33" i="2"/>
  <c r="E14" i="4" s="1"/>
  <c r="E24" i="4" s="1"/>
  <c r="E34" i="2"/>
  <c r="E15" i="4" s="1"/>
  <c r="E25" i="4" s="1"/>
  <c r="E38" i="2"/>
  <c r="E19" i="4" s="1"/>
  <c r="E29" i="4" s="1"/>
  <c r="E37" i="2"/>
  <c r="E18" i="4" s="1"/>
  <c r="E28" i="4" s="1"/>
  <c r="E36" i="2"/>
  <c r="E39" i="2" l="1"/>
  <c r="E17" i="4" s="1"/>
  <c r="E27" i="4" s="1"/>
  <c r="E41" i="2" l="1"/>
  <c r="E21" i="4" s="1"/>
  <c r="E31" i="4" s="1"/>
  <c r="E42" i="2"/>
  <c r="E22" i="4" s="1"/>
  <c r="E32" i="4" s="1"/>
  <c r="E40" i="2"/>
  <c r="E20" i="4" s="1"/>
  <c r="E30" i="4" s="1"/>
</calcChain>
</file>

<file path=xl/sharedStrings.xml><?xml version="1.0" encoding="utf-8"?>
<sst xmlns="http://schemas.openxmlformats.org/spreadsheetml/2006/main" count="337" uniqueCount="112">
  <si>
    <t>Mapa de procesos</t>
  </si>
  <si>
    <t>Producción de medicamento para el tratamiento del reflujo crónico.</t>
  </si>
  <si>
    <t>Estuche de cartulina (1)</t>
  </si>
  <si>
    <t>Prospecto (1)</t>
  </si>
  <si>
    <t>Blíster por 7 cápsulas c/u (4)</t>
  </si>
  <si>
    <t>Acondicionado en cunas de film de hoja triple (PVC-PEBD-PVC) con recubrimiento de lámina de aluminio de hoja triple (PVC-aluminio-PVC).</t>
  </si>
  <si>
    <t>Estuche de cartulina impreso.</t>
  </si>
  <si>
    <t>Conteniendo 4 blíster por 7 cápsulas cada uno, incluyendo el prospecto reglamentario.</t>
  </si>
  <si>
    <t>Claves para la Administración de Operaciones en este caso en particular</t>
  </si>
  <si>
    <t>Mapa de Procesos</t>
  </si>
  <si>
    <t>Fundamental que esté completo, incluya la adecuada referencia a trabajos internos y externos de la organización.</t>
  </si>
  <si>
    <t>También se recomienda la estructuración de procesos.</t>
  </si>
  <si>
    <t>Contenedor (Pool)</t>
  </si>
  <si>
    <t>Un proceso debe estar contenido completamente dentro de un contenedor.</t>
  </si>
  <si>
    <t>Carril (Lane)</t>
  </si>
  <si>
    <t>Subdivisión del contenedor.</t>
  </si>
  <si>
    <t>Elemento BPMN utilizado para diferenciar elementos como roles internos, posiciones, departamentos, etc.</t>
  </si>
  <si>
    <t>Representan áreas funcionales que pueden ser responsables de las Tareas.</t>
  </si>
  <si>
    <t>En el ejemplo, corresponde a producción tercerizada o propia.</t>
  </si>
  <si>
    <t>Fase (Milestone)</t>
  </si>
  <si>
    <t>El número de fases necesarias y sus nombres dependen de los estados del proceso.</t>
  </si>
  <si>
    <t>En el ejemplo, se diferencia 3 fases.</t>
  </si>
  <si>
    <t>ST (Semiterminado).</t>
  </si>
  <si>
    <t>Relaciones con proveedores.</t>
  </si>
  <si>
    <t>Especificaciones de compra, control de calidad.</t>
  </si>
  <si>
    <t>1 cápsula pesa 1.1 g.</t>
  </si>
  <si>
    <t>o</t>
  </si>
  <si>
    <t>30 mg de lanzoprazol.</t>
  </si>
  <si>
    <t>970 mg de excipientes varios.</t>
  </si>
  <si>
    <t>Cápsula 100 mg.</t>
  </si>
  <si>
    <t>1 prospecto pesa 100 mg.</t>
  </si>
  <si>
    <t>•</t>
  </si>
  <si>
    <t>MP (Materia Prima, insumos de producción).</t>
  </si>
  <si>
    <t>PT (Producto Terminado).</t>
  </si>
  <si>
    <t>Analizar la complejidad inherente al caso presentado</t>
  </si>
  <si>
    <t>Logística directa e inversa de compra.</t>
  </si>
  <si>
    <t>Coordinación de operaciones de transformación en terceros y en planta propia.</t>
  </si>
  <si>
    <t>Información</t>
  </si>
  <si>
    <t>1 blíster (envase vacío) pesa 2 g.</t>
  </si>
  <si>
    <t>1 g lámina plástica.</t>
  </si>
  <si>
    <t>1 g lámina aluminio.</t>
  </si>
  <si>
    <t>1 estuche pesa 500 mg.</t>
  </si>
  <si>
    <t>Actividades</t>
  </si>
  <si>
    <t>7% merma en laminado (plástico y aluminio).</t>
  </si>
  <si>
    <t>5% merma en procesos de impresión (lámina plástica, lámina de aluminio, prospecto).</t>
  </si>
  <si>
    <t>3% merma de cápsulas y relleno en proceso de rellenado de cápsulas.</t>
  </si>
  <si>
    <t>0.1% merma en acondicionamiento.</t>
  </si>
  <si>
    <t>Artículo</t>
  </si>
  <si>
    <t>Descripción</t>
  </si>
  <si>
    <t>Unidad</t>
  </si>
  <si>
    <t>Mezcla de excipientes premezclados</t>
  </si>
  <si>
    <t>MPI001</t>
  </si>
  <si>
    <t>MPA001</t>
  </si>
  <si>
    <t>mg</t>
  </si>
  <si>
    <t>MEV001</t>
  </si>
  <si>
    <t>MEV002</t>
  </si>
  <si>
    <t>MEV003</t>
  </si>
  <si>
    <t>Cápsula azul-blanco</t>
  </si>
  <si>
    <t>Lámina PVC-Al-PVC</t>
  </si>
  <si>
    <t>Lámina PVC-PEBD-PVC</t>
  </si>
  <si>
    <t>SEC001</t>
  </si>
  <si>
    <t>Lanzoprazol 30 mg encapsulado</t>
  </si>
  <si>
    <t>u</t>
  </si>
  <si>
    <t>Desc_Unidad</t>
  </si>
  <si>
    <t>g</t>
  </si>
  <si>
    <t>kg</t>
  </si>
  <si>
    <t>l</t>
  </si>
  <si>
    <t>dl</t>
  </si>
  <si>
    <t>ml</t>
  </si>
  <si>
    <t>Prospecto Lanzoprazol 30 mg x 28 cápsulas</t>
  </si>
  <si>
    <t>MEP101</t>
  </si>
  <si>
    <t>MEE101</t>
  </si>
  <si>
    <t>Estuche Lanzoprazol 30 mg x 28 cápsulas</t>
  </si>
  <si>
    <t>Lanzoprazol</t>
  </si>
  <si>
    <t>FC_Ref</t>
  </si>
  <si>
    <t>Ref</t>
  </si>
  <si>
    <t>Mov</t>
  </si>
  <si>
    <t>A</t>
  </si>
  <si>
    <t>B</t>
  </si>
  <si>
    <t>M</t>
  </si>
  <si>
    <t>Sobreconsumo/Merma</t>
  </si>
  <si>
    <t>Proc</t>
  </si>
  <si>
    <t>Proc_Desc</t>
  </si>
  <si>
    <t>EC</t>
  </si>
  <si>
    <t>Encapsulado</t>
  </si>
  <si>
    <t>BL</t>
  </si>
  <si>
    <t>Blisteado</t>
  </si>
  <si>
    <t>ES</t>
  </si>
  <si>
    <t>Estuchado</t>
  </si>
  <si>
    <t>Cantidad</t>
  </si>
  <si>
    <t>SEB001</t>
  </si>
  <si>
    <t>Lanzoprazol 30 mg blíster</t>
  </si>
  <si>
    <t>PTA001</t>
  </si>
  <si>
    <t>Lanzoprazol 30 mg estuche x 28 cápsulas</t>
  </si>
  <si>
    <t>Pronóstico</t>
  </si>
  <si>
    <t>Necesidad</t>
  </si>
  <si>
    <t>Fórmula</t>
  </si>
  <si>
    <t>Inventario</t>
  </si>
  <si>
    <t>Orden_Compra</t>
  </si>
  <si>
    <t>Tipo_Dato</t>
  </si>
  <si>
    <t>MRP</t>
  </si>
  <si>
    <t>Sistema</t>
  </si>
  <si>
    <t>O_Compra</t>
  </si>
  <si>
    <t>Cápsula (28) conteniendo sólido polvo granulado.</t>
  </si>
  <si>
    <t>La demanda mensual promedio es de 5.600.000 cápsulas/mes, bajo un supuesto de 20 días de trabajo al mes, en 1 turno de 8 h de trabajo efectivo.</t>
  </si>
  <si>
    <r>
      <t xml:space="preserve">Estime los </t>
    </r>
    <r>
      <rPr>
        <b/>
        <i/>
        <sz val="11"/>
        <color theme="1"/>
        <rFont val="Calibri"/>
        <family val="2"/>
        <scheme val="minor"/>
      </rPr>
      <t>requerimientos</t>
    </r>
    <r>
      <rPr>
        <sz val="11"/>
        <color theme="1"/>
        <rFont val="Calibri"/>
        <family val="2"/>
        <scheme val="minor"/>
      </rPr>
      <t xml:space="preserve"> de materiales para atender la demanda trimestral de la pregunta 1.</t>
    </r>
  </si>
  <si>
    <r>
      <t xml:space="preserve">Analice </t>
    </r>
    <r>
      <rPr>
        <b/>
        <i/>
        <sz val="11"/>
        <color theme="1"/>
        <rFont val="Calibri"/>
        <family val="2"/>
        <scheme val="minor"/>
      </rPr>
      <t>estrategias de administración de la capacidad de producción</t>
    </r>
    <r>
      <rPr>
        <sz val="11"/>
        <color theme="1"/>
        <rFont val="Calibri"/>
        <family val="2"/>
        <scheme val="minor"/>
      </rPr>
      <t xml:space="preserve"> para una zafra de 3 meses en que la demanda se triplica.</t>
    </r>
  </si>
  <si>
    <t>Analice la hoja BOM y resuma los criterios para la creación de esa referencia para un ERP tipo.</t>
  </si>
  <si>
    <r>
      <t xml:space="preserve">Considere las siguientes </t>
    </r>
    <r>
      <rPr>
        <b/>
        <sz val="11"/>
        <color theme="1"/>
        <rFont val="Calibri"/>
        <family val="2"/>
        <scheme val="minor"/>
      </rPr>
      <t>existencias</t>
    </r>
    <r>
      <rPr>
        <sz val="11"/>
        <color theme="1"/>
        <rFont val="Calibri"/>
        <family val="2"/>
        <scheme val="minor"/>
      </rPr>
      <t xml:space="preserve"> de materiales que se listan en la hoja "Pro_Inv_Nec_Compra" para calcular una </t>
    </r>
    <r>
      <rPr>
        <b/>
        <i/>
        <sz val="11"/>
        <color theme="1"/>
        <rFont val="Calibri"/>
        <family val="2"/>
        <scheme val="minor"/>
      </rPr>
      <t>Orden de compra</t>
    </r>
    <r>
      <rPr>
        <sz val="11"/>
        <color theme="1"/>
        <rFont val="Calibri"/>
        <family val="2"/>
        <scheme val="minor"/>
      </rPr>
      <t xml:space="preserve"> de insumos.</t>
    </r>
  </si>
  <si>
    <r>
      <t xml:space="preserve">Armar la </t>
    </r>
    <r>
      <rPr>
        <b/>
        <sz val="11"/>
        <color theme="1"/>
        <rFont val="Calibri"/>
        <family val="2"/>
        <scheme val="minor"/>
      </rPr>
      <t>matriz de transformación</t>
    </r>
    <r>
      <rPr>
        <sz val="11"/>
        <color theme="1"/>
        <rFont val="Calibri"/>
        <family val="2"/>
        <scheme val="minor"/>
      </rPr>
      <t xml:space="preserve"> para la producción del producto terminado.</t>
    </r>
  </si>
  <si>
    <t>Analice el tipo de demada de MP, ST y PT.</t>
  </si>
  <si>
    <r>
      <t xml:space="preserve">Explotar las </t>
    </r>
    <r>
      <rPr>
        <b/>
        <i/>
        <sz val="11"/>
        <color theme="1"/>
        <rFont val="Calibri"/>
        <family val="2"/>
        <scheme val="minor"/>
      </rPr>
      <t>necesidades</t>
    </r>
    <r>
      <rPr>
        <sz val="11"/>
        <color theme="1"/>
        <rFont val="Calibri"/>
        <family val="2"/>
        <scheme val="minor"/>
      </rPr>
      <t xml:space="preserve"> de materiales para la producción de </t>
    </r>
    <r>
      <rPr>
        <b/>
        <sz val="11"/>
        <color theme="1"/>
        <rFont val="Calibri"/>
        <family val="2"/>
        <scheme val="minor"/>
      </rPr>
      <t>10.000 estuches</t>
    </r>
    <r>
      <rPr>
        <sz val="11"/>
        <color theme="1"/>
        <rFont val="Calibri"/>
        <family val="2"/>
        <scheme val="minor"/>
      </rPr>
      <t xml:space="preserve"> de producto terminado, considerando las siguientes mermas.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</si>
</sst>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%"/>
    <numFmt numFmtId="166" formatCode="_-* #,##0_-;\-* #,##0_-;_-* &quot;-&quot;??_-;_-@_-"/>
    <numFmt numFmtId="167" formatCode="_-* #,##0.000_-;\-* #,##0.0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onsolas"/>
      <family val="3"/>
    </font>
    <font>
      <b/>
      <i/>
      <sz val="11"/>
      <color theme="1"/>
      <name val="Calibri"/>
      <family val="2"/>
      <scheme val="minor"/>
    </font>
    <font>
      <b/>
      <sz val="11"/>
      <color rgb="FFFF0000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3" fillId="0" borderId="0" xfId="0" applyFont="1" applyAlignment="1"/>
    <xf numFmtId="0" fontId="3" fillId="0" borderId="0" xfId="0" applyFont="1" applyFill="1" applyAlignment="1"/>
    <xf numFmtId="166" fontId="3" fillId="0" borderId="0" xfId="0" applyNumberFormat="1" applyFont="1" applyFill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66" fontId="3" fillId="0" borderId="2" xfId="1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66" fontId="3" fillId="0" borderId="3" xfId="1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66" fontId="3" fillId="0" borderId="4" xfId="1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6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166" fontId="3" fillId="2" borderId="3" xfId="0" applyNumberFormat="1" applyFont="1" applyFill="1" applyBorder="1" applyAlignment="1">
      <alignment vertical="center"/>
    </xf>
    <xf numFmtId="167" fontId="3" fillId="2" borderId="3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66" fontId="3" fillId="2" borderId="4" xfId="0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2" borderId="5" xfId="0" applyFont="1" applyFill="1" applyBorder="1" applyAlignment="1"/>
    <xf numFmtId="165" fontId="3" fillId="2" borderId="3" xfId="0" applyNumberFormat="1" applyFont="1" applyFill="1" applyBorder="1" applyAlignment="1"/>
    <xf numFmtId="165" fontId="3" fillId="0" borderId="3" xfId="0" applyNumberFormat="1" applyFont="1" applyBorder="1" applyAlignment="1"/>
    <xf numFmtId="11" fontId="3" fillId="0" borderId="3" xfId="0" applyNumberFormat="1" applyFont="1" applyBorder="1" applyAlignment="1"/>
    <xf numFmtId="165" fontId="3" fillId="2" borderId="3" xfId="2" applyNumberFormat="1" applyFont="1" applyFill="1" applyBorder="1" applyAlignment="1"/>
    <xf numFmtId="165" fontId="3" fillId="2" borderId="4" xfId="2" applyNumberFormat="1" applyFont="1" applyFill="1" applyBorder="1" applyAlignment="1"/>
    <xf numFmtId="165" fontId="3" fillId="2" borderId="2" xfId="0" applyNumberFormat="1" applyFont="1" applyFill="1" applyBorder="1" applyAlignment="1"/>
    <xf numFmtId="165" fontId="3" fillId="2" borderId="4" xfId="0" applyNumberFormat="1" applyFont="1" applyFill="1" applyBorder="1" applyAlignment="1"/>
    <xf numFmtId="165" fontId="3" fillId="0" borderId="2" xfId="0" applyNumberFormat="1" applyFont="1" applyBorder="1" applyAlignment="1"/>
    <xf numFmtId="165" fontId="3" fillId="0" borderId="4" xfId="0" applyNumberFormat="1" applyFont="1" applyBorder="1" applyAlignment="1"/>
    <xf numFmtId="165" fontId="3" fillId="2" borderId="2" xfId="2" applyNumberFormat="1" applyFont="1" applyFill="1" applyBorder="1" applyAlignment="1"/>
    <xf numFmtId="166" fontId="3" fillId="2" borderId="2" xfId="1" applyNumberFormat="1" applyFont="1" applyFill="1" applyBorder="1" applyAlignment="1"/>
    <xf numFmtId="166" fontId="3" fillId="2" borderId="3" xfId="1" applyNumberFormat="1" applyFont="1" applyFill="1" applyBorder="1" applyAlignment="1"/>
    <xf numFmtId="166" fontId="3" fillId="2" borderId="4" xfId="1" applyNumberFormat="1" applyFont="1" applyFill="1" applyBorder="1" applyAlignment="1"/>
    <xf numFmtId="166" fontId="3" fillId="0" borderId="2" xfId="1" applyNumberFormat="1" applyFont="1" applyBorder="1" applyAlignment="1"/>
    <xf numFmtId="166" fontId="3" fillId="0" borderId="3" xfId="1" applyNumberFormat="1" applyFont="1" applyBorder="1" applyAlignment="1"/>
    <xf numFmtId="167" fontId="3" fillId="0" borderId="3" xfId="1" applyNumberFormat="1" applyFont="1" applyBorder="1" applyAlignment="1"/>
    <xf numFmtId="167" fontId="3" fillId="0" borderId="4" xfId="1" applyNumberFormat="1" applyFont="1" applyBorder="1" applyAlignment="1"/>
    <xf numFmtId="11" fontId="3" fillId="2" borderId="4" xfId="0" applyNumberFormat="1" applyFont="1" applyFill="1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166" fontId="5" fillId="2" borderId="1" xfId="1" applyNumberFormat="1" applyFont="1" applyFill="1" applyBorder="1" applyAlignment="1" applyProtection="1">
      <alignment vertical="center"/>
      <protection locked="0"/>
    </xf>
    <xf numFmtId="166" fontId="5" fillId="0" borderId="2" xfId="1" applyNumberFormat="1" applyFont="1" applyFill="1" applyBorder="1" applyAlignment="1" applyProtection="1">
      <alignment vertical="center"/>
      <protection locked="0"/>
    </xf>
    <xf numFmtId="166" fontId="5" fillId="0" borderId="3" xfId="1" applyNumberFormat="1" applyFont="1" applyFill="1" applyBorder="1" applyAlignment="1" applyProtection="1">
      <alignment vertical="center"/>
      <protection locked="0"/>
    </xf>
    <xf numFmtId="167" fontId="5" fillId="0" borderId="3" xfId="1" applyNumberFormat="1" applyFont="1" applyFill="1" applyBorder="1" applyAlignment="1" applyProtection="1">
      <alignment vertical="center"/>
      <protection locked="0"/>
    </xf>
    <xf numFmtId="166" fontId="5" fillId="0" borderId="4" xfId="1" applyNumberFormat="1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674439</xdr:colOff>
      <xdr:row>38</xdr:row>
      <xdr:rowOff>33359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4146599" cy="69827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topLeftCell="A34" zoomScale="85" zoomScaleNormal="85" workbookViewId="0">
      <selection activeCell="B43" sqref="B43:C43"/>
    </sheetView>
  </sheetViews>
  <sheetFormatPr defaultColWidth="10.90625" defaultRowHeight="15" customHeight="1" x14ac:dyDescent="0.35"/>
  <cols>
    <col min="1" max="2" width="2.81640625" customWidth="1"/>
    <col min="3" max="3" width="120.81640625" customWidth="1"/>
    <col min="5" max="5" width="36.90625" bestFit="1" customWidth="1"/>
  </cols>
  <sheetData>
    <row r="1" spans="1:3" ht="15" customHeight="1" x14ac:dyDescent="0.35">
      <c r="A1" s="66" t="s">
        <v>0</v>
      </c>
      <c r="B1" s="66"/>
      <c r="C1" s="66"/>
    </row>
    <row r="2" spans="1:3" ht="15" customHeight="1" x14ac:dyDescent="0.35">
      <c r="A2" s="63" t="s">
        <v>1</v>
      </c>
      <c r="B2" s="63"/>
      <c r="C2" s="63"/>
    </row>
    <row r="3" spans="1:3" ht="15" customHeight="1" x14ac:dyDescent="0.35">
      <c r="A3" s="63" t="s">
        <v>2</v>
      </c>
      <c r="B3" s="63"/>
      <c r="C3" s="63"/>
    </row>
    <row r="4" spans="1:3" ht="15" customHeight="1" x14ac:dyDescent="0.35">
      <c r="A4" s="63" t="s">
        <v>3</v>
      </c>
      <c r="B4" s="63"/>
      <c r="C4" s="63"/>
    </row>
    <row r="5" spans="1:3" ht="15" customHeight="1" x14ac:dyDescent="0.35">
      <c r="A5" s="63" t="s">
        <v>4</v>
      </c>
      <c r="B5" s="63"/>
      <c r="C5" s="63"/>
    </row>
    <row r="6" spans="1:3" ht="15" customHeight="1" x14ac:dyDescent="0.35">
      <c r="A6" s="63" t="s">
        <v>103</v>
      </c>
      <c r="B6" s="63"/>
      <c r="C6" s="63"/>
    </row>
    <row r="7" spans="1:3" ht="15" customHeight="1" x14ac:dyDescent="0.35">
      <c r="A7" s="63" t="s">
        <v>5</v>
      </c>
      <c r="B7" s="63"/>
      <c r="C7" s="63"/>
    </row>
    <row r="8" spans="1:3" ht="15" customHeight="1" x14ac:dyDescent="0.35">
      <c r="A8" s="63" t="s">
        <v>6</v>
      </c>
      <c r="B8" s="63"/>
      <c r="C8" s="63"/>
    </row>
    <row r="9" spans="1:3" ht="15" customHeight="1" x14ac:dyDescent="0.35">
      <c r="A9" s="63" t="s">
        <v>7</v>
      </c>
      <c r="B9" s="63"/>
      <c r="C9" s="63"/>
    </row>
    <row r="10" spans="1:3" ht="15" customHeight="1" x14ac:dyDescent="0.35">
      <c r="A10" s="66" t="s">
        <v>8</v>
      </c>
      <c r="B10" s="66"/>
      <c r="C10" s="66"/>
    </row>
    <row r="11" spans="1:3" ht="15" customHeight="1" x14ac:dyDescent="0.35">
      <c r="A11" s="66" t="s">
        <v>9</v>
      </c>
      <c r="B11" s="66"/>
      <c r="C11" s="66"/>
    </row>
    <row r="12" spans="1:3" ht="15" customHeight="1" x14ac:dyDescent="0.35">
      <c r="A12" s="63" t="s">
        <v>10</v>
      </c>
      <c r="B12" s="63"/>
      <c r="C12" s="63"/>
    </row>
    <row r="13" spans="1:3" ht="15" customHeight="1" x14ac:dyDescent="0.35">
      <c r="A13" s="63" t="s">
        <v>11</v>
      </c>
      <c r="B13" s="63"/>
      <c r="C13" s="63"/>
    </row>
    <row r="14" spans="1:3" ht="15" customHeight="1" x14ac:dyDescent="0.35">
      <c r="A14" s="66" t="s">
        <v>12</v>
      </c>
      <c r="B14" s="66"/>
      <c r="C14" s="66"/>
    </row>
    <row r="15" spans="1:3" ht="15" customHeight="1" x14ac:dyDescent="0.35">
      <c r="A15" s="63" t="s">
        <v>13</v>
      </c>
      <c r="B15" s="63"/>
      <c r="C15" s="63"/>
    </row>
    <row r="16" spans="1:3" ht="15" customHeight="1" x14ac:dyDescent="0.35">
      <c r="A16" s="66" t="s">
        <v>14</v>
      </c>
      <c r="B16" s="66"/>
      <c r="C16" s="66"/>
    </row>
    <row r="17" spans="1:3" ht="15" customHeight="1" x14ac:dyDescent="0.35">
      <c r="A17" s="63" t="s">
        <v>15</v>
      </c>
      <c r="B17" s="63"/>
      <c r="C17" s="63"/>
    </row>
    <row r="18" spans="1:3" ht="15" customHeight="1" x14ac:dyDescent="0.35">
      <c r="A18" s="63" t="s">
        <v>16</v>
      </c>
      <c r="B18" s="63"/>
      <c r="C18" s="63"/>
    </row>
    <row r="19" spans="1:3" ht="15" customHeight="1" x14ac:dyDescent="0.35">
      <c r="A19" s="63" t="s">
        <v>17</v>
      </c>
      <c r="B19" s="63"/>
      <c r="C19" s="63"/>
    </row>
    <row r="20" spans="1:3" ht="15" customHeight="1" x14ac:dyDescent="0.35">
      <c r="A20" s="63" t="s">
        <v>18</v>
      </c>
      <c r="B20" s="63"/>
      <c r="C20" s="63"/>
    </row>
    <row r="21" spans="1:3" ht="15" customHeight="1" x14ac:dyDescent="0.35">
      <c r="A21" s="66" t="s">
        <v>19</v>
      </c>
      <c r="B21" s="66"/>
      <c r="C21" s="66"/>
    </row>
    <row r="22" spans="1:3" ht="15" customHeight="1" x14ac:dyDescent="0.35">
      <c r="A22" s="63" t="s">
        <v>20</v>
      </c>
      <c r="B22" s="63"/>
      <c r="C22" s="63"/>
    </row>
    <row r="23" spans="1:3" ht="15" customHeight="1" x14ac:dyDescent="0.35">
      <c r="A23" s="63" t="s">
        <v>21</v>
      </c>
      <c r="B23" s="63"/>
      <c r="C23" s="63"/>
    </row>
    <row r="24" spans="1:3" ht="15" customHeight="1" x14ac:dyDescent="0.35">
      <c r="A24" s="1" t="s">
        <v>31</v>
      </c>
      <c r="B24" s="63" t="s">
        <v>32</v>
      </c>
      <c r="C24" s="63"/>
    </row>
    <row r="25" spans="1:3" ht="15" customHeight="1" x14ac:dyDescent="0.35">
      <c r="A25" s="1" t="s">
        <v>31</v>
      </c>
      <c r="B25" s="63" t="s">
        <v>22</v>
      </c>
      <c r="C25" s="63"/>
    </row>
    <row r="26" spans="1:3" ht="15" customHeight="1" x14ac:dyDescent="0.35">
      <c r="A26" s="1" t="s">
        <v>31</v>
      </c>
      <c r="B26" s="63" t="s">
        <v>33</v>
      </c>
      <c r="C26" s="63"/>
    </row>
    <row r="27" spans="1:3" ht="15" customHeight="1" x14ac:dyDescent="0.35">
      <c r="A27" s="63" t="s">
        <v>34</v>
      </c>
      <c r="B27" s="63"/>
      <c r="C27" s="63"/>
    </row>
    <row r="28" spans="1:3" ht="15" customHeight="1" x14ac:dyDescent="0.35">
      <c r="A28" s="1" t="s">
        <v>31</v>
      </c>
      <c r="B28" s="63" t="s">
        <v>23</v>
      </c>
      <c r="C28" s="63"/>
    </row>
    <row r="29" spans="1:3" ht="15" customHeight="1" x14ac:dyDescent="0.35">
      <c r="A29" s="1" t="s">
        <v>31</v>
      </c>
      <c r="B29" s="63" t="s">
        <v>35</v>
      </c>
      <c r="C29" s="63"/>
    </row>
    <row r="30" spans="1:3" ht="15" customHeight="1" x14ac:dyDescent="0.35">
      <c r="A30" s="1" t="s">
        <v>31</v>
      </c>
      <c r="B30" s="63" t="s">
        <v>24</v>
      </c>
      <c r="C30" s="63"/>
    </row>
    <row r="31" spans="1:3" ht="15" customHeight="1" x14ac:dyDescent="0.35">
      <c r="A31" s="2" t="s">
        <v>31</v>
      </c>
      <c r="B31" s="63" t="s">
        <v>36</v>
      </c>
      <c r="C31" s="63"/>
    </row>
    <row r="32" spans="1:3" ht="15" customHeight="1" x14ac:dyDescent="0.35">
      <c r="A32" s="63" t="s">
        <v>37</v>
      </c>
      <c r="B32" s="63"/>
      <c r="C32" s="63"/>
    </row>
    <row r="33" spans="1:3" ht="15" customHeight="1" x14ac:dyDescent="0.35">
      <c r="A33" s="2" t="s">
        <v>31</v>
      </c>
      <c r="B33" s="63" t="s">
        <v>25</v>
      </c>
      <c r="C33" s="63"/>
    </row>
    <row r="34" spans="1:3" ht="15" customHeight="1" x14ac:dyDescent="0.35">
      <c r="B34" s="1" t="s">
        <v>26</v>
      </c>
      <c r="C34" t="s">
        <v>27</v>
      </c>
    </row>
    <row r="35" spans="1:3" ht="15" customHeight="1" x14ac:dyDescent="0.35">
      <c r="B35" s="1" t="s">
        <v>26</v>
      </c>
      <c r="C35" t="s">
        <v>28</v>
      </c>
    </row>
    <row r="36" spans="1:3" ht="15" customHeight="1" x14ac:dyDescent="0.35">
      <c r="B36" s="1" t="s">
        <v>26</v>
      </c>
      <c r="C36" t="s">
        <v>29</v>
      </c>
    </row>
    <row r="37" spans="1:3" ht="15" customHeight="1" x14ac:dyDescent="0.35">
      <c r="A37" s="1" t="s">
        <v>31</v>
      </c>
      <c r="B37" s="63" t="s">
        <v>38</v>
      </c>
      <c r="C37" s="63"/>
    </row>
    <row r="38" spans="1:3" ht="15" customHeight="1" x14ac:dyDescent="0.35">
      <c r="B38" s="1" t="s">
        <v>26</v>
      </c>
      <c r="C38" t="s">
        <v>39</v>
      </c>
    </row>
    <row r="39" spans="1:3" ht="15" customHeight="1" x14ac:dyDescent="0.35">
      <c r="B39" s="1" t="s">
        <v>26</v>
      </c>
      <c r="C39" t="s">
        <v>40</v>
      </c>
    </row>
    <row r="40" spans="1:3" ht="15" customHeight="1" x14ac:dyDescent="0.35">
      <c r="A40" s="1" t="s">
        <v>31</v>
      </c>
      <c r="B40" s="63" t="s">
        <v>30</v>
      </c>
      <c r="C40" s="63"/>
    </row>
    <row r="41" spans="1:3" ht="15" customHeight="1" x14ac:dyDescent="0.35">
      <c r="A41" s="1" t="s">
        <v>31</v>
      </c>
      <c r="B41" s="63" t="s">
        <v>41</v>
      </c>
      <c r="C41" s="63"/>
    </row>
    <row r="42" spans="1:3" ht="15" customHeight="1" x14ac:dyDescent="0.35">
      <c r="A42" s="66" t="s">
        <v>42</v>
      </c>
      <c r="B42" s="66"/>
      <c r="C42" s="66"/>
    </row>
    <row r="43" spans="1:3" ht="15" customHeight="1" x14ac:dyDescent="0.35">
      <c r="A43" s="60">
        <v>1</v>
      </c>
      <c r="B43" s="65" t="s">
        <v>106</v>
      </c>
      <c r="C43" s="65"/>
    </row>
    <row r="44" spans="1:3" ht="15" customHeight="1" x14ac:dyDescent="0.35">
      <c r="A44" s="62"/>
      <c r="B44" s="59" t="s">
        <v>104</v>
      </c>
      <c r="C44" s="59"/>
    </row>
    <row r="45" spans="1:3" ht="15" customHeight="1" x14ac:dyDescent="0.35">
      <c r="A45" s="60">
        <v>2</v>
      </c>
      <c r="B45" s="65" t="s">
        <v>109</v>
      </c>
      <c r="C45" s="65"/>
    </row>
    <row r="46" spans="1:3" ht="15" customHeight="1" x14ac:dyDescent="0.35">
      <c r="A46" s="61"/>
      <c r="B46" s="64" t="s">
        <v>110</v>
      </c>
      <c r="C46" s="64"/>
    </row>
    <row r="47" spans="1:3" ht="15" customHeight="1" x14ac:dyDescent="0.35">
      <c r="A47" s="61"/>
      <c r="B47" s="51" t="s">
        <v>107</v>
      </c>
      <c r="C47" s="51"/>
    </row>
    <row r="48" spans="1:3" ht="15" customHeight="1" x14ac:dyDescent="0.35">
      <c r="A48" s="62"/>
      <c r="B48" s="59" t="s">
        <v>105</v>
      </c>
      <c r="C48" s="59"/>
    </row>
    <row r="49" spans="1:7" ht="15" customHeight="1" x14ac:dyDescent="0.35">
      <c r="A49" s="60">
        <v>3</v>
      </c>
      <c r="B49" s="65" t="s">
        <v>111</v>
      </c>
      <c r="C49" s="65"/>
    </row>
    <row r="50" spans="1:7" ht="15" customHeight="1" x14ac:dyDescent="0.35">
      <c r="A50" s="61"/>
      <c r="B50" s="52" t="s">
        <v>26</v>
      </c>
      <c r="C50" s="53" t="s">
        <v>43</v>
      </c>
    </row>
    <row r="51" spans="1:7" ht="15" customHeight="1" x14ac:dyDescent="0.35">
      <c r="A51" s="61"/>
      <c r="B51" s="52" t="s">
        <v>26</v>
      </c>
      <c r="C51" s="53" t="s">
        <v>44</v>
      </c>
    </row>
    <row r="52" spans="1:7" ht="15" customHeight="1" x14ac:dyDescent="0.35">
      <c r="A52" s="61"/>
      <c r="B52" s="52" t="s">
        <v>26</v>
      </c>
      <c r="C52" s="53" t="s">
        <v>45</v>
      </c>
    </row>
    <row r="53" spans="1:7" ht="15" customHeight="1" x14ac:dyDescent="0.35">
      <c r="A53" s="61"/>
      <c r="B53" s="52" t="s">
        <v>26</v>
      </c>
      <c r="C53" s="53" t="s">
        <v>46</v>
      </c>
    </row>
    <row r="54" spans="1:7" ht="15" customHeight="1" x14ac:dyDescent="0.35">
      <c r="A54" s="62"/>
      <c r="B54" s="59" t="s">
        <v>108</v>
      </c>
      <c r="C54" s="59"/>
    </row>
    <row r="55" spans="1:7" ht="15" customHeight="1" x14ac:dyDescent="0.35">
      <c r="D55" t="s">
        <v>92</v>
      </c>
      <c r="E55" t="str">
        <f t="shared" ref="E55:E64" si="0">+VLOOKUP(D55,SKU_List,2,0)</f>
        <v>Lanzoprazol 30 mg estuche x 28 cápsulas</v>
      </c>
      <c r="F55">
        <v>1200</v>
      </c>
      <c r="G55" t="s">
        <v>62</v>
      </c>
    </row>
    <row r="56" spans="1:7" ht="15" customHeight="1" x14ac:dyDescent="0.35">
      <c r="D56" t="s">
        <v>70</v>
      </c>
      <c r="E56" t="str">
        <f t="shared" si="0"/>
        <v>Prospecto Lanzoprazol 30 mg x 28 cápsulas</v>
      </c>
      <c r="F56">
        <v>2000</v>
      </c>
      <c r="G56" t="s">
        <v>62</v>
      </c>
    </row>
    <row r="57" spans="1:7" ht="15" customHeight="1" x14ac:dyDescent="0.35">
      <c r="D57" t="s">
        <v>71</v>
      </c>
      <c r="E57" t="str">
        <f t="shared" si="0"/>
        <v>Estuche Lanzoprazol 30 mg x 28 cápsulas</v>
      </c>
      <c r="F57">
        <v>1500</v>
      </c>
      <c r="G57" t="s">
        <v>62</v>
      </c>
    </row>
    <row r="58" spans="1:7" ht="15" customHeight="1" x14ac:dyDescent="0.35">
      <c r="D58" t="s">
        <v>90</v>
      </c>
      <c r="E58" t="str">
        <f t="shared" si="0"/>
        <v>Lanzoprazol 30 mg blíster</v>
      </c>
      <c r="F58">
        <v>560</v>
      </c>
      <c r="G58" t="s">
        <v>62</v>
      </c>
    </row>
    <row r="59" spans="1:7" ht="15" customHeight="1" x14ac:dyDescent="0.35">
      <c r="D59" t="s">
        <v>60</v>
      </c>
      <c r="E59" t="str">
        <f t="shared" si="0"/>
        <v>Lanzoprazol 30 mg encapsulado</v>
      </c>
      <c r="F59">
        <v>2800</v>
      </c>
      <c r="G59" t="s">
        <v>62</v>
      </c>
    </row>
    <row r="60" spans="1:7" ht="15" customHeight="1" x14ac:dyDescent="0.35">
      <c r="D60" t="s">
        <v>55</v>
      </c>
      <c r="E60" t="str">
        <f t="shared" si="0"/>
        <v>Lámina PVC-Al-PVC</v>
      </c>
      <c r="F60">
        <v>15</v>
      </c>
      <c r="G60" t="s">
        <v>65</v>
      </c>
    </row>
    <row r="61" spans="1:7" ht="15" customHeight="1" x14ac:dyDescent="0.35">
      <c r="D61" t="s">
        <v>56</v>
      </c>
      <c r="E61" t="str">
        <f t="shared" si="0"/>
        <v>Lámina PVC-PEBD-PVC</v>
      </c>
      <c r="F61">
        <v>12</v>
      </c>
      <c r="G61" t="s">
        <v>65</v>
      </c>
    </row>
    <row r="62" spans="1:7" ht="15" customHeight="1" x14ac:dyDescent="0.35">
      <c r="D62" t="s">
        <v>51</v>
      </c>
      <c r="E62" t="str">
        <f t="shared" si="0"/>
        <v>Mezcla de excipientes premezclados</v>
      </c>
      <c r="F62">
        <v>100</v>
      </c>
      <c r="G62" t="s">
        <v>65</v>
      </c>
    </row>
    <row r="63" spans="1:7" ht="15" customHeight="1" x14ac:dyDescent="0.35">
      <c r="D63" t="s">
        <v>52</v>
      </c>
      <c r="E63" t="str">
        <f t="shared" si="0"/>
        <v>Lanzoprazol</v>
      </c>
      <c r="F63">
        <v>2</v>
      </c>
      <c r="G63" t="s">
        <v>65</v>
      </c>
    </row>
    <row r="64" spans="1:7" ht="15" customHeight="1" x14ac:dyDescent="0.35">
      <c r="D64" t="s">
        <v>54</v>
      </c>
      <c r="E64" t="str">
        <f t="shared" si="0"/>
        <v>Cápsula azul-blanco</v>
      </c>
      <c r="F64">
        <v>10</v>
      </c>
      <c r="G64" t="s">
        <v>65</v>
      </c>
    </row>
  </sheetData>
  <sheetProtection algorithmName="SHA-512" hashValue="q6N3SgpJVxxWFpmSnj6hl08EoL8FeJXrOrSPASpP6L9j00rctthWfgNXnCZz5tCo+GQCyme+G/C3AqLZeVA6Tw==" saltValue="PDBAL3CjISVr2auRLqdxDw==" spinCount="100000" sheet="1" objects="1" scenarios="1"/>
  <mergeCells count="47">
    <mergeCell ref="A21:C21"/>
    <mergeCell ref="A22:C22"/>
    <mergeCell ref="B45:C45"/>
    <mergeCell ref="B49:C49"/>
    <mergeCell ref="A27:C27"/>
    <mergeCell ref="A32:C32"/>
    <mergeCell ref="A42:C42"/>
    <mergeCell ref="B33:C33"/>
    <mergeCell ref="B37:C37"/>
    <mergeCell ref="B40:C40"/>
    <mergeCell ref="B41:C41"/>
    <mergeCell ref="A16:C16"/>
    <mergeCell ref="A17:C17"/>
    <mergeCell ref="A18:C18"/>
    <mergeCell ref="A19:C19"/>
    <mergeCell ref="A20:C20"/>
    <mergeCell ref="A1:C1"/>
    <mergeCell ref="A2:C2"/>
    <mergeCell ref="A3:C3"/>
    <mergeCell ref="A4:C4"/>
    <mergeCell ref="A5:C5"/>
    <mergeCell ref="A6:C6"/>
    <mergeCell ref="B43:C43"/>
    <mergeCell ref="B44:C44"/>
    <mergeCell ref="B48:C48"/>
    <mergeCell ref="A43:A44"/>
    <mergeCell ref="A45:A48"/>
    <mergeCell ref="A7:C7"/>
    <mergeCell ref="A8:C8"/>
    <mergeCell ref="A9:C9"/>
    <mergeCell ref="A10:C10"/>
    <mergeCell ref="A11:C11"/>
    <mergeCell ref="A23:C23"/>
    <mergeCell ref="A12:C12"/>
    <mergeCell ref="A13:C13"/>
    <mergeCell ref="A14:C14"/>
    <mergeCell ref="A15:C15"/>
    <mergeCell ref="B54:C54"/>
    <mergeCell ref="A49:A54"/>
    <mergeCell ref="B24:C24"/>
    <mergeCell ref="B25:C25"/>
    <mergeCell ref="B26:C26"/>
    <mergeCell ref="B28:C28"/>
    <mergeCell ref="B29:C29"/>
    <mergeCell ref="B30:C30"/>
    <mergeCell ref="B31:C31"/>
    <mergeCell ref="B46:C4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9"/>
  <sheetViews>
    <sheetView zoomScale="70" zoomScaleNormal="70" workbookViewId="0"/>
  </sheetViews>
  <sheetFormatPr defaultColWidth="0" defaultRowHeight="14.5" zeroHeight="1" x14ac:dyDescent="0.35"/>
  <cols>
    <col min="1" max="18" width="11.54296875" customWidth="1"/>
    <col min="19" max="16384" width="11.54296875" hidden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  <row r="16" x14ac:dyDescent="0.35"/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  <row r="28" x14ac:dyDescent="0.35"/>
    <row r="29" x14ac:dyDescent="0.35"/>
    <row r="30" x14ac:dyDescent="0.35"/>
    <row r="31" x14ac:dyDescent="0.35"/>
    <row r="32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</sheetData>
  <sheetProtection algorithmName="SHA-512" hashValue="1cYMYwGv81Q8Os9yqonIUjzux2LjRgM6fnSt7A6kTJDwhhwCkp4JRmTQtESOH8K67ybeZkycdY5lcmqDTct0pQ==" saltValue="wT/fxC/W3SyAotzz0ubwDA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2"/>
  <sheetViews>
    <sheetView zoomScale="70" zoomScaleNormal="70" workbookViewId="0">
      <selection activeCell="N18" sqref="N18"/>
    </sheetView>
  </sheetViews>
  <sheetFormatPr defaultColWidth="11.54296875" defaultRowHeight="14.5" x14ac:dyDescent="0.35"/>
  <cols>
    <col min="1" max="1" width="11.453125" style="4" bestFit="1" customWidth="1"/>
    <col min="2" max="2" width="47.36328125" style="4" bestFit="1" customWidth="1"/>
    <col min="3" max="3" width="9.90625" style="4" bestFit="1" customWidth="1"/>
    <col min="4" max="4" width="47.36328125" style="4" bestFit="1" customWidth="1"/>
    <col min="5" max="5" width="15.08984375" style="4" bestFit="1" customWidth="1"/>
    <col min="6" max="6" width="8" style="4" bestFit="1" customWidth="1"/>
    <col min="7" max="7" width="14" style="4" bestFit="1" customWidth="1"/>
    <col min="8" max="8" width="5.08984375" style="4" bestFit="1" customWidth="1"/>
    <col min="9" max="9" width="22.81640625" style="4" bestFit="1" customWidth="1"/>
    <col min="10" max="10" width="2.81640625" style="4" customWidth="1"/>
    <col min="11" max="11" width="5.81640625" style="4" bestFit="1" customWidth="1"/>
    <col min="12" max="12" width="13.6328125" style="4" bestFit="1" customWidth="1"/>
    <col min="13" max="13" width="2.81640625" style="4" customWidth="1"/>
    <col min="14" max="14" width="8" style="4" bestFit="1" customWidth="1"/>
    <col min="15" max="15" width="14" style="4" bestFit="1" customWidth="1"/>
    <col min="16" max="16" width="4.54296875" style="4" bestFit="1" customWidth="1"/>
    <col min="17" max="17" width="9.90625" style="4" bestFit="1" customWidth="1"/>
    <col min="18" max="18" width="2.81640625" style="4" customWidth="1"/>
    <col min="19" max="19" width="5.08984375" style="4" bestFit="1" customWidth="1"/>
    <col min="20" max="16384" width="11.54296875" style="4"/>
  </cols>
  <sheetData>
    <row r="1" spans="1:19" ht="15" thickBot="1" x14ac:dyDescent="0.4">
      <c r="A1" s="10" t="s">
        <v>47</v>
      </c>
      <c r="B1" s="10" t="s">
        <v>48</v>
      </c>
      <c r="C1" s="10" t="s">
        <v>49</v>
      </c>
      <c r="D1" s="10" t="s">
        <v>63</v>
      </c>
      <c r="K1" s="10" t="s">
        <v>81</v>
      </c>
      <c r="L1" s="10" t="s">
        <v>82</v>
      </c>
      <c r="N1" s="10" t="s">
        <v>49</v>
      </c>
      <c r="O1" s="10" t="s">
        <v>63</v>
      </c>
      <c r="P1" s="10" t="s">
        <v>75</v>
      </c>
      <c r="Q1" s="10" t="s">
        <v>74</v>
      </c>
      <c r="S1" s="10" t="s">
        <v>76</v>
      </c>
    </row>
    <row r="2" spans="1:19" x14ac:dyDescent="0.35">
      <c r="A2" s="32" t="s">
        <v>51</v>
      </c>
      <c r="B2" s="32" t="s">
        <v>50</v>
      </c>
      <c r="C2" s="32">
        <v>12</v>
      </c>
      <c r="D2" s="32" t="str">
        <f t="shared" ref="D2:D10" si="0">VLOOKUP(C2,Tabla_U,2,0)</f>
        <v>mg</v>
      </c>
      <c r="K2" s="32" t="s">
        <v>83</v>
      </c>
      <c r="L2" s="32" t="s">
        <v>84</v>
      </c>
      <c r="N2" s="7">
        <v>1</v>
      </c>
      <c r="O2" s="7" t="s">
        <v>62</v>
      </c>
      <c r="P2" s="7">
        <v>1</v>
      </c>
      <c r="Q2" s="7">
        <v>1</v>
      </c>
      <c r="S2" s="32" t="s">
        <v>77</v>
      </c>
    </row>
    <row r="3" spans="1:19" x14ac:dyDescent="0.35">
      <c r="A3" s="30" t="s">
        <v>52</v>
      </c>
      <c r="B3" s="30" t="s">
        <v>73</v>
      </c>
      <c r="C3" s="30">
        <v>12</v>
      </c>
      <c r="D3" s="30" t="str">
        <f t="shared" si="0"/>
        <v>mg</v>
      </c>
      <c r="K3" s="30" t="s">
        <v>85</v>
      </c>
      <c r="L3" s="30" t="s">
        <v>86</v>
      </c>
      <c r="N3" s="30">
        <v>10</v>
      </c>
      <c r="O3" s="30" t="s">
        <v>64</v>
      </c>
      <c r="P3" s="30">
        <v>1</v>
      </c>
      <c r="Q3" s="30">
        <v>1</v>
      </c>
      <c r="S3" s="30" t="s">
        <v>78</v>
      </c>
    </row>
    <row r="4" spans="1:19" ht="15" thickBot="1" x14ac:dyDescent="0.4">
      <c r="A4" s="8" t="s">
        <v>54</v>
      </c>
      <c r="B4" s="8" t="s">
        <v>57</v>
      </c>
      <c r="C4" s="8">
        <v>12</v>
      </c>
      <c r="D4" s="8" t="str">
        <f t="shared" si="0"/>
        <v>mg</v>
      </c>
      <c r="K4" s="9" t="s">
        <v>87</v>
      </c>
      <c r="L4" s="9" t="s">
        <v>88</v>
      </c>
      <c r="N4" s="8">
        <v>11</v>
      </c>
      <c r="O4" s="8" t="s">
        <v>65</v>
      </c>
      <c r="P4" s="8">
        <v>0</v>
      </c>
      <c r="Q4" s="8">
        <v>1000</v>
      </c>
      <c r="S4" s="9" t="s">
        <v>79</v>
      </c>
    </row>
    <row r="5" spans="1:19" x14ac:dyDescent="0.35">
      <c r="A5" s="30" t="s">
        <v>55</v>
      </c>
      <c r="B5" s="30" t="s">
        <v>58</v>
      </c>
      <c r="C5" s="30">
        <v>11</v>
      </c>
      <c r="D5" s="30" t="str">
        <f t="shared" si="0"/>
        <v>kg</v>
      </c>
      <c r="N5" s="30">
        <v>12</v>
      </c>
      <c r="O5" s="30" t="s">
        <v>53</v>
      </c>
      <c r="P5" s="30">
        <v>0</v>
      </c>
      <c r="Q5" s="35">
        <v>1E-3</v>
      </c>
    </row>
    <row r="6" spans="1:19" x14ac:dyDescent="0.35">
      <c r="A6" s="8" t="s">
        <v>56</v>
      </c>
      <c r="B6" s="8" t="s">
        <v>59</v>
      </c>
      <c r="C6" s="8">
        <v>11</v>
      </c>
      <c r="D6" s="8" t="str">
        <f t="shared" si="0"/>
        <v>kg</v>
      </c>
      <c r="N6" s="8">
        <v>20</v>
      </c>
      <c r="O6" s="8" t="s">
        <v>66</v>
      </c>
      <c r="P6" s="8">
        <v>1</v>
      </c>
      <c r="Q6" s="8">
        <v>1</v>
      </c>
    </row>
    <row r="7" spans="1:19" x14ac:dyDescent="0.35">
      <c r="A7" s="30" t="s">
        <v>60</v>
      </c>
      <c r="B7" s="30" t="s">
        <v>61</v>
      </c>
      <c r="C7" s="30">
        <v>1</v>
      </c>
      <c r="D7" s="30" t="str">
        <f t="shared" si="0"/>
        <v>u</v>
      </c>
      <c r="N7" s="30">
        <v>21</v>
      </c>
      <c r="O7" s="30" t="s">
        <v>67</v>
      </c>
      <c r="P7" s="30">
        <v>0</v>
      </c>
      <c r="Q7" s="35">
        <v>0.1</v>
      </c>
    </row>
    <row r="8" spans="1:19" ht="15" thickBot="1" x14ac:dyDescent="0.4">
      <c r="A8" s="8" t="s">
        <v>90</v>
      </c>
      <c r="B8" s="8" t="s">
        <v>91</v>
      </c>
      <c r="C8" s="8">
        <v>1</v>
      </c>
      <c r="D8" s="8" t="str">
        <f t="shared" si="0"/>
        <v>u</v>
      </c>
      <c r="N8" s="9">
        <v>22</v>
      </c>
      <c r="O8" s="9" t="s">
        <v>68</v>
      </c>
      <c r="P8" s="9">
        <v>0</v>
      </c>
      <c r="Q8" s="50">
        <v>1E-3</v>
      </c>
    </row>
    <row r="9" spans="1:19" x14ac:dyDescent="0.35">
      <c r="A9" s="30" t="s">
        <v>70</v>
      </c>
      <c r="B9" s="30" t="s">
        <v>69</v>
      </c>
      <c r="C9" s="30">
        <v>1</v>
      </c>
      <c r="D9" s="30" t="str">
        <f t="shared" si="0"/>
        <v>u</v>
      </c>
    </row>
    <row r="10" spans="1:19" x14ac:dyDescent="0.35">
      <c r="A10" s="8" t="s">
        <v>71</v>
      </c>
      <c r="B10" s="8" t="s">
        <v>72</v>
      </c>
      <c r="C10" s="8">
        <v>1</v>
      </c>
      <c r="D10" s="8" t="str">
        <f t="shared" si="0"/>
        <v>u</v>
      </c>
    </row>
    <row r="11" spans="1:19" ht="15" thickBot="1" x14ac:dyDescent="0.4">
      <c r="A11" s="31" t="s">
        <v>92</v>
      </c>
      <c r="B11" s="31" t="s">
        <v>93</v>
      </c>
      <c r="C11" s="31">
        <v>1</v>
      </c>
      <c r="D11" s="31" t="s">
        <v>62</v>
      </c>
    </row>
    <row r="14" spans="1:19" ht="15" thickBot="1" x14ac:dyDescent="0.4">
      <c r="A14" s="4" t="s">
        <v>96</v>
      </c>
    </row>
    <row r="15" spans="1:19" ht="15" thickBot="1" x14ac:dyDescent="0.4">
      <c r="A15" s="10" t="s">
        <v>81</v>
      </c>
      <c r="B15" s="10" t="s">
        <v>82</v>
      </c>
      <c r="C15" s="10" t="s">
        <v>47</v>
      </c>
      <c r="D15" s="10" t="s">
        <v>48</v>
      </c>
      <c r="E15" s="10" t="s">
        <v>89</v>
      </c>
      <c r="F15" s="10" t="s">
        <v>49</v>
      </c>
      <c r="G15" s="10" t="s">
        <v>63</v>
      </c>
      <c r="H15" s="10" t="s">
        <v>76</v>
      </c>
      <c r="I15" s="10" t="s">
        <v>80</v>
      </c>
    </row>
    <row r="16" spans="1:19" x14ac:dyDescent="0.35">
      <c r="A16" s="7" t="s">
        <v>83</v>
      </c>
      <c r="B16" s="7" t="str">
        <f t="shared" ref="B16:B27" si="1">VLOOKUP(A16,Proc,2,0)</f>
        <v>Encapsulado</v>
      </c>
      <c r="C16" s="7" t="s">
        <v>51</v>
      </c>
      <c r="D16" s="7" t="str">
        <f t="shared" ref="D16:D27" si="2">+VLOOKUP(C16,SKU_List,2,0)</f>
        <v>Mezcla de excipientes premezclados</v>
      </c>
      <c r="E16" s="7">
        <v>970</v>
      </c>
      <c r="F16" s="7">
        <f t="shared" ref="F16:F27" si="3">+VLOOKUP(C16,SKU_List,3,0)</f>
        <v>12</v>
      </c>
      <c r="G16" s="7" t="str">
        <f t="shared" ref="G16:G27" si="4">VLOOKUP(F16,Tabla_U,2,0)</f>
        <v>mg</v>
      </c>
      <c r="H16" s="7" t="s">
        <v>78</v>
      </c>
      <c r="I16" s="38">
        <v>0.03</v>
      </c>
    </row>
    <row r="17" spans="1:9" x14ac:dyDescent="0.35">
      <c r="A17" s="8" t="s">
        <v>83</v>
      </c>
      <c r="B17" s="8" t="str">
        <f t="shared" si="1"/>
        <v>Encapsulado</v>
      </c>
      <c r="C17" s="8" t="s">
        <v>52</v>
      </c>
      <c r="D17" s="8" t="str">
        <f t="shared" si="2"/>
        <v>Lanzoprazol</v>
      </c>
      <c r="E17" s="8">
        <v>30</v>
      </c>
      <c r="F17" s="8">
        <f t="shared" si="3"/>
        <v>12</v>
      </c>
      <c r="G17" s="8" t="str">
        <f t="shared" si="4"/>
        <v>mg</v>
      </c>
      <c r="H17" s="8" t="s">
        <v>78</v>
      </c>
      <c r="I17" s="33">
        <v>0.03</v>
      </c>
    </row>
    <row r="18" spans="1:9" x14ac:dyDescent="0.35">
      <c r="A18" s="8" t="s">
        <v>83</v>
      </c>
      <c r="B18" s="8" t="str">
        <f t="shared" si="1"/>
        <v>Encapsulado</v>
      </c>
      <c r="C18" s="8" t="s">
        <v>54</v>
      </c>
      <c r="D18" s="8" t="str">
        <f t="shared" si="2"/>
        <v>Cápsula azul-blanco</v>
      </c>
      <c r="E18" s="8">
        <v>100</v>
      </c>
      <c r="F18" s="8">
        <f t="shared" si="3"/>
        <v>12</v>
      </c>
      <c r="G18" s="8" t="str">
        <f t="shared" si="4"/>
        <v>mg</v>
      </c>
      <c r="H18" s="8" t="s">
        <v>78</v>
      </c>
      <c r="I18" s="33">
        <v>0.03</v>
      </c>
    </row>
    <row r="19" spans="1:9" ht="15" thickBot="1" x14ac:dyDescent="0.4">
      <c r="A19" s="9" t="s">
        <v>83</v>
      </c>
      <c r="B19" s="9" t="str">
        <f t="shared" si="1"/>
        <v>Encapsulado</v>
      </c>
      <c r="C19" s="9" t="s">
        <v>60</v>
      </c>
      <c r="D19" s="9" t="str">
        <f t="shared" si="2"/>
        <v>Lanzoprazol 30 mg encapsulado</v>
      </c>
      <c r="E19" s="9">
        <v>1</v>
      </c>
      <c r="F19" s="9">
        <f t="shared" si="3"/>
        <v>1</v>
      </c>
      <c r="G19" s="9" t="str">
        <f t="shared" si="4"/>
        <v>u</v>
      </c>
      <c r="H19" s="9" t="s">
        <v>77</v>
      </c>
      <c r="I19" s="39">
        <v>0.03</v>
      </c>
    </row>
    <row r="20" spans="1:9" x14ac:dyDescent="0.35">
      <c r="A20" s="29" t="s">
        <v>85</v>
      </c>
      <c r="B20" s="29" t="str">
        <f t="shared" si="1"/>
        <v>Blisteado</v>
      </c>
      <c r="C20" s="29" t="s">
        <v>60</v>
      </c>
      <c r="D20" s="29" t="str">
        <f t="shared" si="2"/>
        <v>Lanzoprazol 30 mg encapsulado</v>
      </c>
      <c r="E20" s="29">
        <v>7</v>
      </c>
      <c r="F20" s="29">
        <f t="shared" si="3"/>
        <v>1</v>
      </c>
      <c r="G20" s="29" t="str">
        <f t="shared" si="4"/>
        <v>u</v>
      </c>
      <c r="H20" s="29" t="s">
        <v>78</v>
      </c>
      <c r="I20" s="40">
        <v>1E-3</v>
      </c>
    </row>
    <row r="21" spans="1:9" x14ac:dyDescent="0.35">
      <c r="A21" s="30" t="s">
        <v>85</v>
      </c>
      <c r="B21" s="30" t="str">
        <f t="shared" si="1"/>
        <v>Blisteado</v>
      </c>
      <c r="C21" s="30" t="s">
        <v>55</v>
      </c>
      <c r="D21" s="30" t="str">
        <f t="shared" si="2"/>
        <v>Lámina PVC-Al-PVC</v>
      </c>
      <c r="E21" s="35">
        <v>1E-3</v>
      </c>
      <c r="F21" s="30">
        <f t="shared" si="3"/>
        <v>11</v>
      </c>
      <c r="G21" s="30" t="str">
        <f t="shared" si="4"/>
        <v>kg</v>
      </c>
      <c r="H21" s="30" t="s">
        <v>78</v>
      </c>
      <c r="I21" s="34">
        <v>7.0000000000000007E-2</v>
      </c>
    </row>
    <row r="22" spans="1:9" x14ac:dyDescent="0.35">
      <c r="A22" s="30" t="s">
        <v>85</v>
      </c>
      <c r="B22" s="30" t="str">
        <f t="shared" si="1"/>
        <v>Blisteado</v>
      </c>
      <c r="C22" s="30" t="s">
        <v>56</v>
      </c>
      <c r="D22" s="30" t="str">
        <f t="shared" si="2"/>
        <v>Lámina PVC-PEBD-PVC</v>
      </c>
      <c r="E22" s="35">
        <v>1E-3</v>
      </c>
      <c r="F22" s="30">
        <f t="shared" si="3"/>
        <v>11</v>
      </c>
      <c r="G22" s="30" t="str">
        <f t="shared" si="4"/>
        <v>kg</v>
      </c>
      <c r="H22" s="30" t="s">
        <v>78</v>
      </c>
      <c r="I22" s="34">
        <v>7.0000000000000007E-2</v>
      </c>
    </row>
    <row r="23" spans="1:9" ht="15" thickBot="1" x14ac:dyDescent="0.4">
      <c r="A23" s="31" t="s">
        <v>85</v>
      </c>
      <c r="B23" s="31" t="str">
        <f t="shared" si="1"/>
        <v>Blisteado</v>
      </c>
      <c r="C23" s="31" t="s">
        <v>90</v>
      </c>
      <c r="D23" s="31" t="str">
        <f t="shared" si="2"/>
        <v>Lanzoprazol 30 mg blíster</v>
      </c>
      <c r="E23" s="31">
        <v>1</v>
      </c>
      <c r="F23" s="31">
        <f t="shared" si="3"/>
        <v>1</v>
      </c>
      <c r="G23" s="31" t="str">
        <f t="shared" si="4"/>
        <v>u</v>
      </c>
      <c r="H23" s="31" t="s">
        <v>77</v>
      </c>
      <c r="I23" s="41">
        <v>1E-3</v>
      </c>
    </row>
    <row r="24" spans="1:9" x14ac:dyDescent="0.35">
      <c r="A24" s="7" t="s">
        <v>87</v>
      </c>
      <c r="B24" s="7" t="str">
        <f t="shared" si="1"/>
        <v>Estuchado</v>
      </c>
      <c r="C24" s="7" t="s">
        <v>90</v>
      </c>
      <c r="D24" s="7" t="str">
        <f t="shared" si="2"/>
        <v>Lanzoprazol 30 mg blíster</v>
      </c>
      <c r="E24" s="7">
        <v>4</v>
      </c>
      <c r="F24" s="7">
        <f t="shared" si="3"/>
        <v>1</v>
      </c>
      <c r="G24" s="7" t="str">
        <f t="shared" si="4"/>
        <v>u</v>
      </c>
      <c r="H24" s="7" t="s">
        <v>78</v>
      </c>
      <c r="I24" s="42">
        <v>1E-3</v>
      </c>
    </row>
    <row r="25" spans="1:9" x14ac:dyDescent="0.35">
      <c r="A25" s="8" t="s">
        <v>87</v>
      </c>
      <c r="B25" s="8" t="str">
        <f t="shared" si="1"/>
        <v>Estuchado</v>
      </c>
      <c r="C25" s="8" t="s">
        <v>70</v>
      </c>
      <c r="D25" s="8" t="str">
        <f t="shared" si="2"/>
        <v>Prospecto Lanzoprazol 30 mg x 28 cápsulas</v>
      </c>
      <c r="E25" s="8">
        <v>1</v>
      </c>
      <c r="F25" s="8">
        <f t="shared" si="3"/>
        <v>1</v>
      </c>
      <c r="G25" s="8" t="str">
        <f t="shared" si="4"/>
        <v>u</v>
      </c>
      <c r="H25" s="8" t="s">
        <v>78</v>
      </c>
      <c r="I25" s="36">
        <v>1E-3</v>
      </c>
    </row>
    <row r="26" spans="1:9" x14ac:dyDescent="0.35">
      <c r="A26" s="8" t="s">
        <v>87</v>
      </c>
      <c r="B26" s="8" t="str">
        <f t="shared" si="1"/>
        <v>Estuchado</v>
      </c>
      <c r="C26" s="8" t="s">
        <v>71</v>
      </c>
      <c r="D26" s="8" t="str">
        <f t="shared" si="2"/>
        <v>Estuche Lanzoprazol 30 mg x 28 cápsulas</v>
      </c>
      <c r="E26" s="8">
        <v>1</v>
      </c>
      <c r="F26" s="8">
        <f t="shared" si="3"/>
        <v>1</v>
      </c>
      <c r="G26" s="8" t="str">
        <f t="shared" si="4"/>
        <v>u</v>
      </c>
      <c r="H26" s="8" t="s">
        <v>78</v>
      </c>
      <c r="I26" s="36">
        <v>1E-3</v>
      </c>
    </row>
    <row r="27" spans="1:9" ht="15" thickBot="1" x14ac:dyDescent="0.4">
      <c r="A27" s="9" t="s">
        <v>87</v>
      </c>
      <c r="B27" s="9" t="str">
        <f t="shared" si="1"/>
        <v>Estuchado</v>
      </c>
      <c r="C27" s="9" t="s">
        <v>92</v>
      </c>
      <c r="D27" s="9" t="str">
        <f t="shared" si="2"/>
        <v>Lanzoprazol 30 mg estuche x 28 cápsulas</v>
      </c>
      <c r="E27" s="9">
        <v>1</v>
      </c>
      <c r="F27" s="9">
        <f t="shared" si="3"/>
        <v>1</v>
      </c>
      <c r="G27" s="9" t="str">
        <f t="shared" si="4"/>
        <v>u</v>
      </c>
      <c r="H27" s="9" t="s">
        <v>77</v>
      </c>
      <c r="I27" s="37">
        <v>1E-3</v>
      </c>
    </row>
    <row r="29" spans="1:9" ht="15" thickBot="1" x14ac:dyDescent="0.4">
      <c r="A29" s="4" t="s">
        <v>95</v>
      </c>
    </row>
    <row r="30" spans="1:9" ht="15" thickBot="1" x14ac:dyDescent="0.4">
      <c r="A30" s="10" t="s">
        <v>81</v>
      </c>
      <c r="B30" s="10" t="s">
        <v>82</v>
      </c>
      <c r="C30" s="10" t="s">
        <v>47</v>
      </c>
      <c r="D30" s="10" t="s">
        <v>48</v>
      </c>
      <c r="E30" s="10" t="s">
        <v>89</v>
      </c>
      <c r="F30" s="10" t="s">
        <v>49</v>
      </c>
      <c r="G30" s="10" t="s">
        <v>63</v>
      </c>
      <c r="H30" s="10" t="s">
        <v>76</v>
      </c>
      <c r="I30" s="10" t="s">
        <v>80</v>
      </c>
    </row>
    <row r="31" spans="1:9" x14ac:dyDescent="0.35">
      <c r="A31" s="7" t="s">
        <v>87</v>
      </c>
      <c r="B31" s="7" t="str">
        <f t="shared" ref="B31:B42" si="5">VLOOKUP(A31,Proc,2,0)</f>
        <v>Estuchado</v>
      </c>
      <c r="C31" s="7" t="s">
        <v>92</v>
      </c>
      <c r="D31" s="7" t="str">
        <f t="shared" ref="D31:D42" si="6">+VLOOKUP(C31,SKU_List,2,0)</f>
        <v>Lanzoprazol 30 mg estuche x 28 cápsulas</v>
      </c>
      <c r="E31" s="43">
        <f>+Pro_Inv_Nec_Compra!E2*(1+I31)</f>
        <v>100099.99999999999</v>
      </c>
      <c r="F31" s="7">
        <f t="shared" ref="F31:F39" si="7">+VLOOKUP(C31,SKU_List,3,0)</f>
        <v>1</v>
      </c>
      <c r="G31" s="7" t="str">
        <f t="shared" ref="G31:G42" si="8">VLOOKUP(F31,Tabla_U,2,0)</f>
        <v>u</v>
      </c>
      <c r="H31" s="7" t="s">
        <v>77</v>
      </c>
      <c r="I31" s="42">
        <v>1E-3</v>
      </c>
    </row>
    <row r="32" spans="1:9" x14ac:dyDescent="0.35">
      <c r="A32" s="8" t="s">
        <v>87</v>
      </c>
      <c r="B32" s="8" t="str">
        <f t="shared" si="5"/>
        <v>Estuchado</v>
      </c>
      <c r="C32" s="8" t="s">
        <v>90</v>
      </c>
      <c r="D32" s="8" t="str">
        <f t="shared" si="6"/>
        <v>Lanzoprazol 30 mg blíster</v>
      </c>
      <c r="E32" s="44">
        <f>ROUNDUP(E31*E24/E27*(1+I32),0)</f>
        <v>400801</v>
      </c>
      <c r="F32" s="8">
        <f t="shared" si="7"/>
        <v>1</v>
      </c>
      <c r="G32" s="8" t="str">
        <f t="shared" si="8"/>
        <v>u</v>
      </c>
      <c r="H32" s="8" t="s">
        <v>78</v>
      </c>
      <c r="I32" s="36">
        <v>1E-3</v>
      </c>
    </row>
    <row r="33" spans="1:9" x14ac:dyDescent="0.35">
      <c r="A33" s="8" t="s">
        <v>87</v>
      </c>
      <c r="B33" s="8" t="str">
        <f t="shared" si="5"/>
        <v>Estuchado</v>
      </c>
      <c r="C33" s="8" t="s">
        <v>70</v>
      </c>
      <c r="D33" s="8" t="str">
        <f t="shared" si="6"/>
        <v>Prospecto Lanzoprazol 30 mg x 28 cápsulas</v>
      </c>
      <c r="E33" s="44">
        <f>ROUNDUP(E$31*E25/E27*(1+I33),0)</f>
        <v>100201</v>
      </c>
      <c r="F33" s="8">
        <f t="shared" si="7"/>
        <v>1</v>
      </c>
      <c r="G33" s="8" t="str">
        <f t="shared" si="8"/>
        <v>u</v>
      </c>
      <c r="H33" s="8" t="s">
        <v>78</v>
      </c>
      <c r="I33" s="36">
        <v>1E-3</v>
      </c>
    </row>
    <row r="34" spans="1:9" ht="15" thickBot="1" x14ac:dyDescent="0.4">
      <c r="A34" s="9" t="s">
        <v>87</v>
      </c>
      <c r="B34" s="9" t="str">
        <f t="shared" si="5"/>
        <v>Estuchado</v>
      </c>
      <c r="C34" s="9" t="s">
        <v>71</v>
      </c>
      <c r="D34" s="9" t="str">
        <f t="shared" si="6"/>
        <v>Estuche Lanzoprazol 30 mg x 28 cápsulas</v>
      </c>
      <c r="E34" s="45">
        <f>ROUNDUP(E$31*E26/E27*(1+I34),0)</f>
        <v>100201</v>
      </c>
      <c r="F34" s="9">
        <f t="shared" si="7"/>
        <v>1</v>
      </c>
      <c r="G34" s="9" t="str">
        <f t="shared" si="8"/>
        <v>u</v>
      </c>
      <c r="H34" s="9" t="s">
        <v>78</v>
      </c>
      <c r="I34" s="37">
        <v>1E-3</v>
      </c>
    </row>
    <row r="35" spans="1:9" x14ac:dyDescent="0.35">
      <c r="A35" s="29" t="s">
        <v>85</v>
      </c>
      <c r="B35" s="29" t="str">
        <f t="shared" si="5"/>
        <v>Blisteado</v>
      </c>
      <c r="C35" s="29" t="s">
        <v>90</v>
      </c>
      <c r="D35" s="29" t="str">
        <f t="shared" si="6"/>
        <v>Lanzoprazol 30 mg blíster</v>
      </c>
      <c r="E35" s="46">
        <f>ROUNDUP(E32*(1+I35),0)</f>
        <v>401202</v>
      </c>
      <c r="F35" s="29">
        <f t="shared" si="7"/>
        <v>1</v>
      </c>
      <c r="G35" s="29" t="str">
        <f t="shared" si="8"/>
        <v>u</v>
      </c>
      <c r="H35" s="29" t="s">
        <v>77</v>
      </c>
      <c r="I35" s="40">
        <v>1E-3</v>
      </c>
    </row>
    <row r="36" spans="1:9" x14ac:dyDescent="0.35">
      <c r="A36" s="30" t="s">
        <v>85</v>
      </c>
      <c r="B36" s="30" t="str">
        <f t="shared" si="5"/>
        <v>Blisteado</v>
      </c>
      <c r="C36" s="30" t="s">
        <v>60</v>
      </c>
      <c r="D36" s="30" t="str">
        <f t="shared" si="6"/>
        <v>Lanzoprazol 30 mg encapsulado</v>
      </c>
      <c r="E36" s="47">
        <f>ROUNDUP(E35*E20/E23*(1+I36),0)</f>
        <v>2811223</v>
      </c>
      <c r="F36" s="30">
        <f t="shared" si="7"/>
        <v>1</v>
      </c>
      <c r="G36" s="30" t="str">
        <f t="shared" si="8"/>
        <v>u</v>
      </c>
      <c r="H36" s="30" t="s">
        <v>78</v>
      </c>
      <c r="I36" s="34">
        <v>1E-3</v>
      </c>
    </row>
    <row r="37" spans="1:9" x14ac:dyDescent="0.35">
      <c r="A37" s="30" t="s">
        <v>85</v>
      </c>
      <c r="B37" s="30" t="str">
        <f t="shared" si="5"/>
        <v>Blisteado</v>
      </c>
      <c r="C37" s="30" t="s">
        <v>55</v>
      </c>
      <c r="D37" s="30" t="str">
        <f>+VLOOKUP(C37,SKU_List,2,0)</f>
        <v>Lámina PVC-Al-PVC</v>
      </c>
      <c r="E37" s="48">
        <f>E35*E21/E23*(1+I37)</f>
        <v>429.28614000000005</v>
      </c>
      <c r="F37" s="30">
        <f t="shared" si="7"/>
        <v>11</v>
      </c>
      <c r="G37" s="30" t="str">
        <f t="shared" si="8"/>
        <v>kg</v>
      </c>
      <c r="H37" s="30" t="s">
        <v>78</v>
      </c>
      <c r="I37" s="34">
        <v>7.0000000000000007E-2</v>
      </c>
    </row>
    <row r="38" spans="1:9" ht="15" thickBot="1" x14ac:dyDescent="0.4">
      <c r="A38" s="31" t="s">
        <v>85</v>
      </c>
      <c r="B38" s="31" t="str">
        <f t="shared" si="5"/>
        <v>Blisteado</v>
      </c>
      <c r="C38" s="31" t="s">
        <v>56</v>
      </c>
      <c r="D38" s="31" t="str">
        <f t="shared" si="6"/>
        <v>Lámina PVC-PEBD-PVC</v>
      </c>
      <c r="E38" s="49">
        <f>E35*E22/E23*(1+I38)</f>
        <v>429.28614000000005</v>
      </c>
      <c r="F38" s="31">
        <f t="shared" si="7"/>
        <v>11</v>
      </c>
      <c r="G38" s="31" t="str">
        <f t="shared" si="8"/>
        <v>kg</v>
      </c>
      <c r="H38" s="31" t="s">
        <v>78</v>
      </c>
      <c r="I38" s="41">
        <v>7.0000000000000007E-2</v>
      </c>
    </row>
    <row r="39" spans="1:9" x14ac:dyDescent="0.35">
      <c r="A39" s="7" t="s">
        <v>83</v>
      </c>
      <c r="B39" s="7" t="str">
        <f t="shared" si="5"/>
        <v>Encapsulado</v>
      </c>
      <c r="C39" s="7" t="s">
        <v>60</v>
      </c>
      <c r="D39" s="7" t="str">
        <f t="shared" si="6"/>
        <v>Lanzoprazol 30 mg encapsulado</v>
      </c>
      <c r="E39" s="43">
        <f>+ROUNDUP(E36*(1+I39),0)</f>
        <v>2895560</v>
      </c>
      <c r="F39" s="7">
        <f t="shared" si="7"/>
        <v>1</v>
      </c>
      <c r="G39" s="7" t="str">
        <f t="shared" si="8"/>
        <v>u</v>
      </c>
      <c r="H39" s="7" t="s">
        <v>77</v>
      </c>
      <c r="I39" s="38">
        <v>0.03</v>
      </c>
    </row>
    <row r="40" spans="1:9" x14ac:dyDescent="0.35">
      <c r="A40" s="8" t="s">
        <v>83</v>
      </c>
      <c r="B40" s="8" t="str">
        <f t="shared" si="5"/>
        <v>Encapsulado</v>
      </c>
      <c r="C40" s="8" t="s">
        <v>51</v>
      </c>
      <c r="D40" s="8" t="str">
        <f t="shared" si="6"/>
        <v>Mezcla de excipientes premezclados</v>
      </c>
      <c r="E40" s="44">
        <f>+ROUNDUP(E$39*(1+I40)*E16/E$19/1000,0)</f>
        <v>2892954</v>
      </c>
      <c r="F40" s="8">
        <v>10</v>
      </c>
      <c r="G40" s="8" t="str">
        <f t="shared" si="8"/>
        <v>g</v>
      </c>
      <c r="H40" s="8" t="s">
        <v>78</v>
      </c>
      <c r="I40" s="33">
        <v>0.03</v>
      </c>
    </row>
    <row r="41" spans="1:9" x14ac:dyDescent="0.35">
      <c r="A41" s="8" t="s">
        <v>83</v>
      </c>
      <c r="B41" s="8" t="str">
        <f t="shared" si="5"/>
        <v>Encapsulado</v>
      </c>
      <c r="C41" s="8" t="s">
        <v>52</v>
      </c>
      <c r="D41" s="8" t="str">
        <f t="shared" si="6"/>
        <v>Lanzoprazol</v>
      </c>
      <c r="E41" s="44">
        <f>+ROUNDUP(E$39*(1+I41)*E17/E$19/1000,0)</f>
        <v>89473</v>
      </c>
      <c r="F41" s="8">
        <v>10</v>
      </c>
      <c r="G41" s="8" t="str">
        <f t="shared" si="8"/>
        <v>g</v>
      </c>
      <c r="H41" s="8" t="s">
        <v>78</v>
      </c>
      <c r="I41" s="33">
        <v>0.03</v>
      </c>
    </row>
    <row r="42" spans="1:9" ht="15" thickBot="1" x14ac:dyDescent="0.4">
      <c r="A42" s="9" t="s">
        <v>83</v>
      </c>
      <c r="B42" s="9" t="str">
        <f t="shared" si="5"/>
        <v>Encapsulado</v>
      </c>
      <c r="C42" s="9" t="s">
        <v>54</v>
      </c>
      <c r="D42" s="9" t="str">
        <f t="shared" si="6"/>
        <v>Cápsula azul-blanco</v>
      </c>
      <c r="E42" s="45">
        <f>+ROUNDUP(E$39*(1+I42)*E18/E$19/1000,0)</f>
        <v>298243</v>
      </c>
      <c r="F42" s="9">
        <v>10</v>
      </c>
      <c r="G42" s="9" t="str">
        <f t="shared" si="8"/>
        <v>g</v>
      </c>
      <c r="H42" s="9" t="s">
        <v>78</v>
      </c>
      <c r="I42" s="39">
        <v>0.03</v>
      </c>
    </row>
    <row r="46" spans="1:9" s="5" customFormat="1" x14ac:dyDescent="0.35"/>
    <row r="47" spans="1:9" s="5" customFormat="1" x14ac:dyDescent="0.35"/>
    <row r="48" spans="1:9" s="5" customFormat="1" x14ac:dyDescent="0.35"/>
    <row r="49" s="5" customFormat="1" x14ac:dyDescent="0.35"/>
    <row r="50" s="5" customFormat="1" x14ac:dyDescent="0.35"/>
    <row r="51" s="5" customFormat="1" x14ac:dyDescent="0.35"/>
    <row r="52" s="5" customFormat="1" x14ac:dyDescent="0.35"/>
    <row r="53" s="5" customFormat="1" x14ac:dyDescent="0.35"/>
    <row r="54" s="5" customFormat="1" x14ac:dyDescent="0.35"/>
    <row r="55" s="5" customFormat="1" x14ac:dyDescent="0.35"/>
    <row r="56" s="5" customFormat="1" x14ac:dyDescent="0.35"/>
    <row r="57" s="5" customFormat="1" x14ac:dyDescent="0.35"/>
    <row r="58" s="5" customFormat="1" x14ac:dyDescent="0.35"/>
    <row r="59" s="5" customFormat="1" x14ac:dyDescent="0.35"/>
    <row r="60" s="5" customFormat="1" x14ac:dyDescent="0.35"/>
    <row r="61" s="5" customFormat="1" x14ac:dyDescent="0.35"/>
    <row r="62" s="5" customFormat="1" x14ac:dyDescent="0.35"/>
    <row r="63" s="5" customFormat="1" x14ac:dyDescent="0.35"/>
    <row r="64" s="5" customFormat="1" x14ac:dyDescent="0.35"/>
    <row r="65" spans="2:7" s="5" customFormat="1" x14ac:dyDescent="0.35"/>
    <row r="66" spans="2:7" s="5" customFormat="1" x14ac:dyDescent="0.35">
      <c r="E66" s="6"/>
    </row>
    <row r="67" spans="2:7" s="5" customFormat="1" x14ac:dyDescent="0.35">
      <c r="E67" s="6"/>
    </row>
    <row r="68" spans="2:7" s="5" customFormat="1" x14ac:dyDescent="0.35">
      <c r="E68" s="6"/>
    </row>
    <row r="69" spans="2:7" x14ac:dyDescent="0.35">
      <c r="D69" s="5"/>
      <c r="E69" s="6"/>
      <c r="G69" s="5"/>
    </row>
    <row r="70" spans="2:7" x14ac:dyDescent="0.35">
      <c r="D70" s="5"/>
      <c r="E70" s="6"/>
      <c r="G70" s="5"/>
    </row>
    <row r="72" spans="2:7" x14ac:dyDescent="0.35">
      <c r="B72" s="4" t="s">
        <v>98</v>
      </c>
    </row>
  </sheetData>
  <sheetProtection algorithmName="SHA-512" hashValue="WuD+hRX1lw6AsdOhLmMpX2uC5n1g8q4S4xjIlyV6LOhx2UYcIXfaaeEJs306ID4pEkwpA2XrkPB8i8QtkA4ptg==" saltValue="iLg4rwxgoLi8KUTWUbwn+g==" spinCount="100000" sheet="1" objects="1" scenarios="1"/>
  <dataValidations count="3">
    <dataValidation type="list" allowBlank="1" showInputMessage="1" showErrorMessage="1" sqref="A16:A27 A31:A42" xr:uid="{00000000-0002-0000-0200-000000000000}">
      <formula1>Proc_Ab</formula1>
    </dataValidation>
    <dataValidation type="list" allowBlank="1" showInputMessage="1" showErrorMessage="1" sqref="C16:C27 C31:C42" xr:uid="{00000000-0002-0000-0200-000001000000}">
      <formula1>Art_List</formula1>
    </dataValidation>
    <dataValidation type="list" allowBlank="1" showInputMessage="1" showErrorMessage="1" sqref="H16:H27 H31:H42" xr:uid="{00000000-0002-0000-0200-000002000000}">
      <formula1>Mov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4"/>
  <sheetViews>
    <sheetView topLeftCell="A10" zoomScale="85" zoomScaleNormal="85" workbookViewId="0">
      <selection activeCell="C16" sqref="C16"/>
    </sheetView>
  </sheetViews>
  <sheetFormatPr defaultColWidth="0" defaultRowHeight="15" customHeight="1" zeroHeight="1" x14ac:dyDescent="0.35"/>
  <cols>
    <col min="1" max="1" width="12" style="3" bestFit="1" customWidth="1"/>
    <col min="2" max="2" width="14.36328125" style="3" bestFit="1" customWidth="1"/>
    <col min="3" max="3" width="13.1796875" style="3" bestFit="1" customWidth="1"/>
    <col min="4" max="4" width="50.36328125" style="3" bestFit="1" customWidth="1"/>
    <col min="5" max="5" width="15.08984375" style="3" bestFit="1" customWidth="1"/>
    <col min="6" max="6" width="10.81640625" style="3" bestFit="1" customWidth="1"/>
    <col min="7" max="7" width="16.6328125" style="3" bestFit="1" customWidth="1"/>
    <col min="8" max="8" width="7.36328125" style="3" bestFit="1" customWidth="1"/>
    <col min="9" max="9" width="25.1796875" style="3" bestFit="1" customWidth="1"/>
    <col min="10" max="16384" width="11.54296875" style="3" hidden="1"/>
  </cols>
  <sheetData>
    <row r="1" spans="1:9" ht="15" customHeight="1" thickBot="1" x14ac:dyDescent="0.4">
      <c r="A1" s="11" t="s">
        <v>101</v>
      </c>
      <c r="B1" s="11" t="s">
        <v>99</v>
      </c>
      <c r="C1" s="11" t="s">
        <v>47</v>
      </c>
      <c r="D1" s="11" t="s">
        <v>48</v>
      </c>
      <c r="E1" s="11" t="s">
        <v>89</v>
      </c>
      <c r="F1" s="11" t="s">
        <v>49</v>
      </c>
      <c r="G1" s="11" t="s">
        <v>63</v>
      </c>
      <c r="H1" s="11" t="s">
        <v>76</v>
      </c>
      <c r="I1" s="11" t="s">
        <v>80</v>
      </c>
    </row>
    <row r="2" spans="1:9" ht="15" customHeight="1" thickBot="1" x14ac:dyDescent="0.4">
      <c r="A2" s="12" t="s">
        <v>100</v>
      </c>
      <c r="B2" s="12" t="s">
        <v>94</v>
      </c>
      <c r="C2" s="12" t="s">
        <v>92</v>
      </c>
      <c r="D2" s="12" t="str">
        <f t="shared" ref="D2:D32" si="0">+VLOOKUP(C2,SKU_List,2,0)</f>
        <v>Lanzoprazol 30 mg estuche x 28 cápsulas</v>
      </c>
      <c r="E2" s="54">
        <v>100000</v>
      </c>
      <c r="F2" s="12">
        <f t="shared" ref="F2:F9" si="1">+VLOOKUP(C2,SKU_List,3,0)</f>
        <v>1</v>
      </c>
      <c r="G2" s="12" t="str">
        <f t="shared" ref="G2:G32" si="2">VLOOKUP(F2,Tabla_U,2,0)</f>
        <v>u</v>
      </c>
      <c r="H2" s="12"/>
      <c r="I2" s="12"/>
    </row>
    <row r="3" spans="1:9" ht="15" customHeight="1" x14ac:dyDescent="0.35">
      <c r="A3" s="13" t="s">
        <v>100</v>
      </c>
      <c r="B3" s="13" t="s">
        <v>97</v>
      </c>
      <c r="C3" s="13" t="s">
        <v>92</v>
      </c>
      <c r="D3" s="13" t="str">
        <f t="shared" si="0"/>
        <v>Lanzoprazol 30 mg estuche x 28 cápsulas</v>
      </c>
      <c r="E3" s="55">
        <v>18100</v>
      </c>
      <c r="F3" s="13">
        <f t="shared" si="1"/>
        <v>1</v>
      </c>
      <c r="G3" s="13" t="str">
        <f t="shared" si="2"/>
        <v>u</v>
      </c>
      <c r="H3" s="13"/>
      <c r="I3" s="13"/>
    </row>
    <row r="4" spans="1:9" ht="15" customHeight="1" x14ac:dyDescent="0.35">
      <c r="A4" s="15" t="s">
        <v>100</v>
      </c>
      <c r="B4" s="15" t="s">
        <v>97</v>
      </c>
      <c r="C4" s="15" t="s">
        <v>70</v>
      </c>
      <c r="D4" s="15" t="str">
        <f t="shared" si="0"/>
        <v>Prospecto Lanzoprazol 30 mg x 28 cápsulas</v>
      </c>
      <c r="E4" s="56">
        <v>20000</v>
      </c>
      <c r="F4" s="15">
        <f t="shared" si="1"/>
        <v>1</v>
      </c>
      <c r="G4" s="15" t="str">
        <f t="shared" si="2"/>
        <v>u</v>
      </c>
      <c r="H4" s="15"/>
      <c r="I4" s="15"/>
    </row>
    <row r="5" spans="1:9" ht="15" customHeight="1" x14ac:dyDescent="0.35">
      <c r="A5" s="15" t="s">
        <v>100</v>
      </c>
      <c r="B5" s="15" t="s">
        <v>97</v>
      </c>
      <c r="C5" s="15" t="s">
        <v>71</v>
      </c>
      <c r="D5" s="15" t="str">
        <f t="shared" si="0"/>
        <v>Estuche Lanzoprazol 30 mg x 28 cápsulas</v>
      </c>
      <c r="E5" s="56">
        <v>25000</v>
      </c>
      <c r="F5" s="15">
        <f t="shared" si="1"/>
        <v>1</v>
      </c>
      <c r="G5" s="15" t="str">
        <f t="shared" si="2"/>
        <v>u</v>
      </c>
      <c r="H5" s="15"/>
      <c r="I5" s="15"/>
    </row>
    <row r="6" spans="1:9" ht="15" customHeight="1" x14ac:dyDescent="0.35">
      <c r="A6" s="15" t="s">
        <v>100</v>
      </c>
      <c r="B6" s="15" t="s">
        <v>97</v>
      </c>
      <c r="C6" s="15" t="s">
        <v>90</v>
      </c>
      <c r="D6" s="15" t="str">
        <f t="shared" si="0"/>
        <v>Lanzoprazol 30 mg blíster</v>
      </c>
      <c r="E6" s="56">
        <v>78000</v>
      </c>
      <c r="F6" s="15">
        <f t="shared" si="1"/>
        <v>1</v>
      </c>
      <c r="G6" s="15" t="str">
        <f t="shared" si="2"/>
        <v>u</v>
      </c>
      <c r="H6" s="15"/>
      <c r="I6" s="15"/>
    </row>
    <row r="7" spans="1:9" ht="15" customHeight="1" x14ac:dyDescent="0.35">
      <c r="A7" s="15" t="s">
        <v>100</v>
      </c>
      <c r="B7" s="15" t="s">
        <v>97</v>
      </c>
      <c r="C7" s="15" t="s">
        <v>60</v>
      </c>
      <c r="D7" s="15" t="str">
        <f t="shared" si="0"/>
        <v>Lanzoprazol 30 mg encapsulado</v>
      </c>
      <c r="E7" s="56">
        <v>156000</v>
      </c>
      <c r="F7" s="15">
        <f t="shared" si="1"/>
        <v>1</v>
      </c>
      <c r="G7" s="15" t="str">
        <f t="shared" si="2"/>
        <v>u</v>
      </c>
      <c r="H7" s="15"/>
      <c r="I7" s="15"/>
    </row>
    <row r="8" spans="1:9" ht="15" customHeight="1" x14ac:dyDescent="0.35">
      <c r="A8" s="15" t="s">
        <v>100</v>
      </c>
      <c r="B8" s="15" t="s">
        <v>97</v>
      </c>
      <c r="C8" s="15" t="s">
        <v>55</v>
      </c>
      <c r="D8" s="15" t="str">
        <f t="shared" si="0"/>
        <v>Lámina PVC-Al-PVC</v>
      </c>
      <c r="E8" s="57">
        <v>10</v>
      </c>
      <c r="F8" s="15">
        <f t="shared" si="1"/>
        <v>11</v>
      </c>
      <c r="G8" s="15" t="str">
        <f t="shared" si="2"/>
        <v>kg</v>
      </c>
      <c r="H8" s="15"/>
      <c r="I8" s="15"/>
    </row>
    <row r="9" spans="1:9" ht="15" customHeight="1" x14ac:dyDescent="0.35">
      <c r="A9" s="15" t="s">
        <v>100</v>
      </c>
      <c r="B9" s="15" t="s">
        <v>97</v>
      </c>
      <c r="C9" s="15" t="s">
        <v>56</v>
      </c>
      <c r="D9" s="15" t="str">
        <f t="shared" si="0"/>
        <v>Lámina PVC-PEBD-PVC</v>
      </c>
      <c r="E9" s="57">
        <v>10</v>
      </c>
      <c r="F9" s="15">
        <f t="shared" si="1"/>
        <v>11</v>
      </c>
      <c r="G9" s="15" t="str">
        <f t="shared" si="2"/>
        <v>kg</v>
      </c>
      <c r="H9" s="15"/>
      <c r="I9" s="15"/>
    </row>
    <row r="10" spans="1:9" ht="15" customHeight="1" x14ac:dyDescent="0.35">
      <c r="A10" s="15" t="s">
        <v>100</v>
      </c>
      <c r="B10" s="15" t="s">
        <v>97</v>
      </c>
      <c r="C10" s="15" t="s">
        <v>51</v>
      </c>
      <c r="D10" s="15" t="str">
        <f t="shared" si="0"/>
        <v>Mezcla de excipientes premezclados</v>
      </c>
      <c r="E10" s="56">
        <v>1500000</v>
      </c>
      <c r="F10" s="15">
        <v>10</v>
      </c>
      <c r="G10" s="15" t="str">
        <f t="shared" si="2"/>
        <v>g</v>
      </c>
      <c r="H10" s="15"/>
      <c r="I10" s="15"/>
    </row>
    <row r="11" spans="1:9" ht="15" customHeight="1" x14ac:dyDescent="0.35">
      <c r="A11" s="15" t="s">
        <v>100</v>
      </c>
      <c r="B11" s="15" t="s">
        <v>97</v>
      </c>
      <c r="C11" s="15" t="s">
        <v>52</v>
      </c>
      <c r="D11" s="15" t="str">
        <f t="shared" si="0"/>
        <v>Lanzoprazol</v>
      </c>
      <c r="E11" s="56">
        <v>5000</v>
      </c>
      <c r="F11" s="15">
        <v>10</v>
      </c>
      <c r="G11" s="15" t="str">
        <f t="shared" si="2"/>
        <v>g</v>
      </c>
      <c r="H11" s="15"/>
      <c r="I11" s="15"/>
    </row>
    <row r="12" spans="1:9" ht="15" customHeight="1" thickBot="1" x14ac:dyDescent="0.4">
      <c r="A12" s="17" t="s">
        <v>100</v>
      </c>
      <c r="B12" s="17" t="s">
        <v>97</v>
      </c>
      <c r="C12" s="17" t="s">
        <v>54</v>
      </c>
      <c r="D12" s="17" t="str">
        <f t="shared" si="0"/>
        <v>Cápsula azul-blanco</v>
      </c>
      <c r="E12" s="58">
        <v>150000</v>
      </c>
      <c r="F12" s="17">
        <v>10</v>
      </c>
      <c r="G12" s="17" t="str">
        <f t="shared" si="2"/>
        <v>g</v>
      </c>
      <c r="H12" s="17"/>
      <c r="I12" s="17"/>
    </row>
    <row r="13" spans="1:9" ht="15" customHeight="1" x14ac:dyDescent="0.35">
      <c r="A13" s="19" t="s">
        <v>100</v>
      </c>
      <c r="B13" s="19" t="s">
        <v>95</v>
      </c>
      <c r="C13" s="19" t="s">
        <v>92</v>
      </c>
      <c r="D13" s="19" t="str">
        <f t="shared" si="0"/>
        <v>Lanzoprazol 30 mg estuche x 28 cápsulas</v>
      </c>
      <c r="E13" s="20">
        <f>+BOM!E31</f>
        <v>100099.99999999999</v>
      </c>
      <c r="F13" s="19">
        <f t="shared" ref="F13:F19" si="3">+VLOOKUP(C13,SKU_List,3,0)</f>
        <v>1</v>
      </c>
      <c r="G13" s="19" t="str">
        <f t="shared" si="2"/>
        <v>u</v>
      </c>
      <c r="H13" s="19"/>
      <c r="I13" s="19"/>
    </row>
    <row r="14" spans="1:9" ht="15" customHeight="1" x14ac:dyDescent="0.35">
      <c r="A14" s="21" t="s">
        <v>100</v>
      </c>
      <c r="B14" s="21" t="s">
        <v>95</v>
      </c>
      <c r="C14" s="21" t="s">
        <v>70</v>
      </c>
      <c r="D14" s="21" t="str">
        <f t="shared" si="0"/>
        <v>Prospecto Lanzoprazol 30 mg x 28 cápsulas</v>
      </c>
      <c r="E14" s="22">
        <f>+BOM!E33</f>
        <v>100201</v>
      </c>
      <c r="F14" s="21">
        <f t="shared" si="3"/>
        <v>1</v>
      </c>
      <c r="G14" s="21" t="str">
        <f t="shared" si="2"/>
        <v>u</v>
      </c>
      <c r="H14" s="21"/>
      <c r="I14" s="21"/>
    </row>
    <row r="15" spans="1:9" ht="15" customHeight="1" x14ac:dyDescent="0.35">
      <c r="A15" s="21" t="s">
        <v>100</v>
      </c>
      <c r="B15" s="21" t="s">
        <v>95</v>
      </c>
      <c r="C15" s="21" t="s">
        <v>71</v>
      </c>
      <c r="D15" s="21" t="str">
        <f t="shared" si="0"/>
        <v>Estuche Lanzoprazol 30 mg x 28 cápsulas</v>
      </c>
      <c r="E15" s="22">
        <f>+BOM!E34</f>
        <v>100201</v>
      </c>
      <c r="F15" s="21">
        <f t="shared" si="3"/>
        <v>1</v>
      </c>
      <c r="G15" s="21" t="str">
        <f t="shared" si="2"/>
        <v>u</v>
      </c>
      <c r="H15" s="21"/>
      <c r="I15" s="21"/>
    </row>
    <row r="16" spans="1:9" ht="15" customHeight="1" x14ac:dyDescent="0.35">
      <c r="A16" s="21" t="s">
        <v>100</v>
      </c>
      <c r="B16" s="21" t="s">
        <v>95</v>
      </c>
      <c r="C16" s="21" t="s">
        <v>90</v>
      </c>
      <c r="D16" s="21" t="str">
        <f t="shared" si="0"/>
        <v>Lanzoprazol 30 mg blíster</v>
      </c>
      <c r="E16" s="22">
        <f>+BOM!E35</f>
        <v>401202</v>
      </c>
      <c r="F16" s="21">
        <f t="shared" si="3"/>
        <v>1</v>
      </c>
      <c r="G16" s="21" t="str">
        <f t="shared" si="2"/>
        <v>u</v>
      </c>
      <c r="H16" s="21"/>
      <c r="I16" s="21"/>
    </row>
    <row r="17" spans="1:9" ht="15" customHeight="1" x14ac:dyDescent="0.35">
      <c r="A17" s="21" t="s">
        <v>100</v>
      </c>
      <c r="B17" s="21" t="s">
        <v>95</v>
      </c>
      <c r="C17" s="21" t="s">
        <v>60</v>
      </c>
      <c r="D17" s="21" t="str">
        <f t="shared" si="0"/>
        <v>Lanzoprazol 30 mg encapsulado</v>
      </c>
      <c r="E17" s="22">
        <f>+BOM!E39</f>
        <v>2895560</v>
      </c>
      <c r="F17" s="21">
        <f t="shared" si="3"/>
        <v>1</v>
      </c>
      <c r="G17" s="21" t="str">
        <f t="shared" si="2"/>
        <v>u</v>
      </c>
      <c r="H17" s="21"/>
      <c r="I17" s="21"/>
    </row>
    <row r="18" spans="1:9" ht="15" customHeight="1" x14ac:dyDescent="0.35">
      <c r="A18" s="21" t="s">
        <v>100</v>
      </c>
      <c r="B18" s="21" t="s">
        <v>95</v>
      </c>
      <c r="C18" s="21" t="s">
        <v>55</v>
      </c>
      <c r="D18" s="21" t="str">
        <f t="shared" si="0"/>
        <v>Lámina PVC-Al-PVC</v>
      </c>
      <c r="E18" s="23">
        <f>+BOM!E37</f>
        <v>429.28614000000005</v>
      </c>
      <c r="F18" s="21">
        <f t="shared" si="3"/>
        <v>11</v>
      </c>
      <c r="G18" s="21" t="str">
        <f t="shared" si="2"/>
        <v>kg</v>
      </c>
      <c r="H18" s="21"/>
      <c r="I18" s="21"/>
    </row>
    <row r="19" spans="1:9" ht="15" customHeight="1" x14ac:dyDescent="0.35">
      <c r="A19" s="21" t="s">
        <v>100</v>
      </c>
      <c r="B19" s="21" t="s">
        <v>95</v>
      </c>
      <c r="C19" s="21" t="s">
        <v>56</v>
      </c>
      <c r="D19" s="21" t="str">
        <f t="shared" si="0"/>
        <v>Lámina PVC-PEBD-PVC</v>
      </c>
      <c r="E19" s="23">
        <f>+BOM!E38</f>
        <v>429.28614000000005</v>
      </c>
      <c r="F19" s="21">
        <f t="shared" si="3"/>
        <v>11</v>
      </c>
      <c r="G19" s="21" t="str">
        <f t="shared" si="2"/>
        <v>kg</v>
      </c>
      <c r="H19" s="21"/>
      <c r="I19" s="21"/>
    </row>
    <row r="20" spans="1:9" ht="15" customHeight="1" x14ac:dyDescent="0.35">
      <c r="A20" s="21" t="s">
        <v>100</v>
      </c>
      <c r="B20" s="21" t="s">
        <v>95</v>
      </c>
      <c r="C20" s="21" t="s">
        <v>51</v>
      </c>
      <c r="D20" s="21" t="str">
        <f t="shared" si="0"/>
        <v>Mezcla de excipientes premezclados</v>
      </c>
      <c r="E20" s="22">
        <f>+BOM!E40</f>
        <v>2892954</v>
      </c>
      <c r="F20" s="21">
        <v>10</v>
      </c>
      <c r="G20" s="21" t="str">
        <f t="shared" si="2"/>
        <v>g</v>
      </c>
      <c r="H20" s="21"/>
      <c r="I20" s="21"/>
    </row>
    <row r="21" spans="1:9" ht="15" customHeight="1" x14ac:dyDescent="0.35">
      <c r="A21" s="21" t="s">
        <v>100</v>
      </c>
      <c r="B21" s="21" t="s">
        <v>95</v>
      </c>
      <c r="C21" s="21" t="s">
        <v>52</v>
      </c>
      <c r="D21" s="21" t="str">
        <f t="shared" si="0"/>
        <v>Lanzoprazol</v>
      </c>
      <c r="E21" s="22">
        <f>+BOM!E41</f>
        <v>89473</v>
      </c>
      <c r="F21" s="21">
        <v>10</v>
      </c>
      <c r="G21" s="21" t="str">
        <f t="shared" si="2"/>
        <v>g</v>
      </c>
      <c r="H21" s="21"/>
      <c r="I21" s="21"/>
    </row>
    <row r="22" spans="1:9" ht="15" customHeight="1" thickBot="1" x14ac:dyDescent="0.4">
      <c r="A22" s="24" t="s">
        <v>100</v>
      </c>
      <c r="B22" s="24" t="s">
        <v>95</v>
      </c>
      <c r="C22" s="24" t="s">
        <v>54</v>
      </c>
      <c r="D22" s="24" t="str">
        <f t="shared" si="0"/>
        <v>Cápsula azul-blanco</v>
      </c>
      <c r="E22" s="25">
        <f>+BOM!E42</f>
        <v>298243</v>
      </c>
      <c r="F22" s="24">
        <v>10</v>
      </c>
      <c r="G22" s="24" t="str">
        <f t="shared" si="2"/>
        <v>g</v>
      </c>
      <c r="H22" s="24"/>
      <c r="I22" s="24"/>
    </row>
    <row r="23" spans="1:9" ht="15" customHeight="1" x14ac:dyDescent="0.35">
      <c r="A23" s="13" t="s">
        <v>100</v>
      </c>
      <c r="B23" s="13" t="s">
        <v>102</v>
      </c>
      <c r="C23" s="13" t="s">
        <v>92</v>
      </c>
      <c r="D23" s="13" t="str">
        <f t="shared" si="0"/>
        <v>Lanzoprazol 30 mg estuche x 28 cápsulas</v>
      </c>
      <c r="E23" s="14">
        <f t="shared" ref="E23:E32" si="4">+VLOOKUP(C23,Nec,3,0)-VLOOKUP(C23,Inv,3,0)</f>
        <v>81999.999999999985</v>
      </c>
      <c r="F23" s="13">
        <f t="shared" ref="F23:F29" si="5">+VLOOKUP(C23,SKU_List,3,0)</f>
        <v>1</v>
      </c>
      <c r="G23" s="13" t="str">
        <f t="shared" si="2"/>
        <v>u</v>
      </c>
      <c r="H23" s="26"/>
      <c r="I23" s="26"/>
    </row>
    <row r="24" spans="1:9" ht="15" customHeight="1" x14ac:dyDescent="0.35">
      <c r="A24" s="15" t="s">
        <v>100</v>
      </c>
      <c r="B24" s="15" t="s">
        <v>102</v>
      </c>
      <c r="C24" s="15" t="s">
        <v>70</v>
      </c>
      <c r="D24" s="15" t="str">
        <f t="shared" si="0"/>
        <v>Prospecto Lanzoprazol 30 mg x 28 cápsulas</v>
      </c>
      <c r="E24" s="16">
        <f t="shared" si="4"/>
        <v>80201</v>
      </c>
      <c r="F24" s="15">
        <f t="shared" si="5"/>
        <v>1</v>
      </c>
      <c r="G24" s="15" t="str">
        <f t="shared" si="2"/>
        <v>u</v>
      </c>
      <c r="H24" s="27"/>
      <c r="I24" s="27"/>
    </row>
    <row r="25" spans="1:9" ht="15" customHeight="1" x14ac:dyDescent="0.35">
      <c r="A25" s="15" t="s">
        <v>100</v>
      </c>
      <c r="B25" s="15" t="s">
        <v>102</v>
      </c>
      <c r="C25" s="15" t="s">
        <v>71</v>
      </c>
      <c r="D25" s="15" t="str">
        <f t="shared" si="0"/>
        <v>Estuche Lanzoprazol 30 mg x 28 cápsulas</v>
      </c>
      <c r="E25" s="16">
        <f t="shared" si="4"/>
        <v>75201</v>
      </c>
      <c r="F25" s="15">
        <f t="shared" si="5"/>
        <v>1</v>
      </c>
      <c r="G25" s="15" t="str">
        <f t="shared" si="2"/>
        <v>u</v>
      </c>
      <c r="H25" s="27"/>
      <c r="I25" s="27"/>
    </row>
    <row r="26" spans="1:9" ht="15" customHeight="1" x14ac:dyDescent="0.35">
      <c r="A26" s="15" t="s">
        <v>100</v>
      </c>
      <c r="B26" s="15" t="s">
        <v>102</v>
      </c>
      <c r="C26" s="15" t="s">
        <v>90</v>
      </c>
      <c r="D26" s="15" t="str">
        <f t="shared" si="0"/>
        <v>Lanzoprazol 30 mg blíster</v>
      </c>
      <c r="E26" s="16">
        <f t="shared" si="4"/>
        <v>323202</v>
      </c>
      <c r="F26" s="15">
        <f t="shared" si="5"/>
        <v>1</v>
      </c>
      <c r="G26" s="15" t="str">
        <f t="shared" si="2"/>
        <v>u</v>
      </c>
      <c r="H26" s="27"/>
      <c r="I26" s="27"/>
    </row>
    <row r="27" spans="1:9" ht="15" customHeight="1" x14ac:dyDescent="0.35">
      <c r="A27" s="15" t="s">
        <v>100</v>
      </c>
      <c r="B27" s="15" t="s">
        <v>102</v>
      </c>
      <c r="C27" s="15" t="s">
        <v>60</v>
      </c>
      <c r="D27" s="15" t="str">
        <f t="shared" si="0"/>
        <v>Lanzoprazol 30 mg encapsulado</v>
      </c>
      <c r="E27" s="16">
        <f t="shared" si="4"/>
        <v>2739560</v>
      </c>
      <c r="F27" s="15">
        <f t="shared" si="5"/>
        <v>1</v>
      </c>
      <c r="G27" s="15" t="str">
        <f t="shared" si="2"/>
        <v>u</v>
      </c>
      <c r="H27" s="27"/>
      <c r="I27" s="27"/>
    </row>
    <row r="28" spans="1:9" ht="15" customHeight="1" x14ac:dyDescent="0.35">
      <c r="A28" s="15" t="s">
        <v>100</v>
      </c>
      <c r="B28" s="15" t="s">
        <v>102</v>
      </c>
      <c r="C28" s="15" t="s">
        <v>55</v>
      </c>
      <c r="D28" s="15" t="str">
        <f t="shared" si="0"/>
        <v>Lámina PVC-Al-PVC</v>
      </c>
      <c r="E28" s="16">
        <f t="shared" si="4"/>
        <v>419.28614000000005</v>
      </c>
      <c r="F28" s="15">
        <f t="shared" si="5"/>
        <v>11</v>
      </c>
      <c r="G28" s="15" t="str">
        <f t="shared" si="2"/>
        <v>kg</v>
      </c>
      <c r="H28" s="27"/>
      <c r="I28" s="27"/>
    </row>
    <row r="29" spans="1:9" ht="15" customHeight="1" x14ac:dyDescent="0.35">
      <c r="A29" s="15" t="s">
        <v>100</v>
      </c>
      <c r="B29" s="15" t="s">
        <v>102</v>
      </c>
      <c r="C29" s="15" t="s">
        <v>56</v>
      </c>
      <c r="D29" s="15" t="str">
        <f t="shared" si="0"/>
        <v>Lámina PVC-PEBD-PVC</v>
      </c>
      <c r="E29" s="16">
        <f t="shared" si="4"/>
        <v>419.28614000000005</v>
      </c>
      <c r="F29" s="15">
        <f t="shared" si="5"/>
        <v>11</v>
      </c>
      <c r="G29" s="15" t="str">
        <f t="shared" si="2"/>
        <v>kg</v>
      </c>
      <c r="H29" s="27"/>
      <c r="I29" s="27"/>
    </row>
    <row r="30" spans="1:9" ht="15" customHeight="1" x14ac:dyDescent="0.35">
      <c r="A30" s="15" t="s">
        <v>100</v>
      </c>
      <c r="B30" s="15" t="s">
        <v>102</v>
      </c>
      <c r="C30" s="15" t="s">
        <v>51</v>
      </c>
      <c r="D30" s="15" t="str">
        <f t="shared" si="0"/>
        <v>Mezcla de excipientes premezclados</v>
      </c>
      <c r="E30" s="16">
        <f t="shared" si="4"/>
        <v>1392954</v>
      </c>
      <c r="F30" s="15">
        <v>10</v>
      </c>
      <c r="G30" s="15" t="str">
        <f t="shared" si="2"/>
        <v>g</v>
      </c>
      <c r="H30" s="27"/>
      <c r="I30" s="27"/>
    </row>
    <row r="31" spans="1:9" ht="15" customHeight="1" x14ac:dyDescent="0.35">
      <c r="A31" s="15" t="s">
        <v>100</v>
      </c>
      <c r="B31" s="15" t="s">
        <v>102</v>
      </c>
      <c r="C31" s="15" t="s">
        <v>52</v>
      </c>
      <c r="D31" s="15" t="str">
        <f t="shared" si="0"/>
        <v>Lanzoprazol</v>
      </c>
      <c r="E31" s="16">
        <f t="shared" si="4"/>
        <v>84473</v>
      </c>
      <c r="F31" s="15">
        <v>10</v>
      </c>
      <c r="G31" s="15" t="str">
        <f t="shared" si="2"/>
        <v>g</v>
      </c>
      <c r="H31" s="27"/>
      <c r="I31" s="27"/>
    </row>
    <row r="32" spans="1:9" ht="15" customHeight="1" thickBot="1" x14ac:dyDescent="0.4">
      <c r="A32" s="17" t="s">
        <v>100</v>
      </c>
      <c r="B32" s="17" t="s">
        <v>102</v>
      </c>
      <c r="C32" s="17" t="s">
        <v>54</v>
      </c>
      <c r="D32" s="17" t="str">
        <f t="shared" si="0"/>
        <v>Cápsula azul-blanco</v>
      </c>
      <c r="E32" s="18">
        <f t="shared" si="4"/>
        <v>148243</v>
      </c>
      <c r="F32" s="17">
        <v>10</v>
      </c>
      <c r="G32" s="17" t="str">
        <f t="shared" si="2"/>
        <v>g</v>
      </c>
      <c r="H32" s="28"/>
      <c r="I32" s="28"/>
    </row>
    <row r="33" s="3" customFormat="1" ht="15" hidden="1" customHeight="1" x14ac:dyDescent="0.35"/>
    <row r="34" s="3" customFormat="1" ht="15" hidden="1" customHeight="1" x14ac:dyDescent="0.35"/>
    <row r="35" s="3" customFormat="1" ht="15" hidden="1" customHeight="1" x14ac:dyDescent="0.35"/>
    <row r="36" s="3" customFormat="1" ht="15" hidden="1" customHeight="1" x14ac:dyDescent="0.35"/>
    <row r="37" s="3" customFormat="1" ht="15" hidden="1" customHeight="1" x14ac:dyDescent="0.35"/>
    <row r="38" s="3" customFormat="1" ht="15" hidden="1" customHeight="1" x14ac:dyDescent="0.35"/>
    <row r="39" s="3" customFormat="1" ht="15" hidden="1" customHeight="1" x14ac:dyDescent="0.35"/>
    <row r="40" s="3" customFormat="1" ht="15" hidden="1" customHeight="1" x14ac:dyDescent="0.35"/>
    <row r="41" s="3" customFormat="1" ht="15" hidden="1" customHeight="1" x14ac:dyDescent="0.35"/>
    <row r="42" s="3" customFormat="1" ht="15" hidden="1" customHeight="1" x14ac:dyDescent="0.35"/>
    <row r="43" s="3" customFormat="1" ht="15" hidden="1" customHeight="1" x14ac:dyDescent="0.35"/>
    <row r="44" s="3" customFormat="1" ht="15" hidden="1" customHeight="1" x14ac:dyDescent="0.35"/>
  </sheetData>
  <sheetProtection algorithmName="SHA-512" hashValue="T2S/kRn7BRFSf0I9sZPuU26kst7DOBOY106wmHbxMOzg1SL/RoacUSJCCHmE5HRwdrkhlK1O2sOk4Tikiwjh5g==" saltValue="bp9/oQq/dcvIaxSFSWO0ow==" spinCount="100000" sheet="1" objects="1" scenarios="1"/>
  <autoFilter ref="A1:I1" xr:uid="{00000000-0009-0000-0000-000003000000}"/>
  <dataValidations count="1">
    <dataValidation type="list" allowBlank="1" showInputMessage="1" showErrorMessage="1" sqref="C3:C32" xr:uid="{00000000-0002-0000-0300-000000000000}">
      <formula1>Art_List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Consigna</vt:lpstr>
      <vt:lpstr>Mapa_Procesos</vt:lpstr>
      <vt:lpstr>BOM</vt:lpstr>
      <vt:lpstr>Pro_Inv_Nec_Compra</vt:lpstr>
      <vt:lpstr>Art_List</vt:lpstr>
      <vt:lpstr>Inv</vt:lpstr>
      <vt:lpstr>Mov</vt:lpstr>
      <vt:lpstr>Nec</vt:lpstr>
      <vt:lpstr>O_C</vt:lpstr>
      <vt:lpstr>Proc</vt:lpstr>
      <vt:lpstr>Proc_Ab</vt:lpstr>
      <vt:lpstr>SKU_List</vt:lpstr>
      <vt:lpstr>Tabla_U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Roselli, Ramiro</cp:lastModifiedBy>
  <dcterms:created xsi:type="dcterms:W3CDTF">2020-06-19T17:48:32Z</dcterms:created>
  <dcterms:modified xsi:type="dcterms:W3CDTF">2023-05-23T23:05:09Z</dcterms:modified>
</cp:coreProperties>
</file>